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6855" activeTab="2"/>
  </bookViews>
  <sheets>
    <sheet name="calc10" sheetId="1" r:id="rId1"/>
    <sheet name="plot_calc10" sheetId="2" r:id="rId2"/>
    <sheet name="calc200" sheetId="3" r:id="rId3"/>
    <sheet name="plot_calc200" sheetId="4" r:id="rId4"/>
  </sheets>
  <definedNames>
    <definedName name="solver_adj" localSheetId="0" hidden="1">'calc10'!$B$3</definedName>
    <definedName name="solver_adj" localSheetId="2" hidden="1">'calc200'!$B$3</definedName>
    <definedName name="solver_cvg" localSheetId="0" hidden="1">0.000001</definedName>
    <definedName name="solver_cvg" localSheetId="2" hidden="1">0.000001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1</definedName>
    <definedName name="solver_neg" localSheetId="2" hidden="1">1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'calc10'!$K$11</definedName>
    <definedName name="solver_opt" localSheetId="2" hidden="1">'calc200'!$K$11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0.000000005</definedName>
    <definedName name="solver_tol" localSheetId="2" hidden="1">0.000000005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<sst xmlns="http://schemas.openxmlformats.org/spreadsheetml/2006/main" count="87" uniqueCount="44">
  <si>
    <t>x</t>
  </si>
  <si>
    <t>f</t>
  </si>
  <si>
    <t>F</t>
  </si>
  <si>
    <t>Sum</t>
  </si>
  <si>
    <t>"Discrete" truncated Gaussian</t>
  </si>
  <si>
    <r>
      <t>m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</si>
  <si>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</si>
  <si>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Right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</si>
  <si>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Left</t>
    </r>
    <r>
      <rPr>
        <sz val="10"/>
        <rFont val="Times New Roman"/>
        <family val="1"/>
      </rPr>
      <t xml:space="preserve">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</si>
  <si>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)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</si>
  <si>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) =</t>
    </r>
  </si>
  <si>
    <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=</t>
    </r>
  </si>
  <si>
    <r>
      <t>m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</si>
  <si>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)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</si>
  <si>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) =</t>
    </r>
  </si>
  <si>
    <r>
      <t>s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</si>
  <si>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' =</t>
    </r>
  </si>
  <si>
    <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=</t>
    </r>
  </si>
  <si>
    <t>06May2009</t>
  </si>
  <si>
    <r>
      <t xml:space="preserve">1 - </t>
    </r>
    <r>
      <rPr>
        <sz val="10"/>
        <rFont val="Symbol"/>
        <family val="1"/>
      </rP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</si>
  <si>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Left</t>
    </r>
    <r>
      <rPr>
        <sz val="10"/>
        <rFont val="Times New Roman"/>
        <family val="1"/>
      </rPr>
      <t xml:space="preserve"> - 1/2 =</t>
    </r>
  </si>
  <si>
    <r>
      <t>x</t>
    </r>
    <r>
      <rPr>
        <vertAlign val="subscript"/>
        <sz val="10"/>
        <rFont val="Times New Roman"/>
        <family val="1"/>
      </rPr>
      <t>Right</t>
    </r>
    <r>
      <rPr>
        <sz val="10"/>
        <rFont val="Times New Roman"/>
        <family val="1"/>
      </rPr>
      <t xml:space="preserve"> + 1/2 =</t>
    </r>
  </si>
  <si>
    <t>Solver model</t>
  </si>
  <si>
    <r>
      <t>P</t>
    </r>
    <r>
      <rPr>
        <vertAlign val="subscript"/>
        <sz val="10"/>
        <rFont val="Arial Narrow"/>
        <family val="2"/>
      </rPr>
      <t>out</t>
    </r>
    <r>
      <rPr>
        <sz val="10"/>
        <rFont val="Arial Narrow"/>
        <family val="0"/>
      </rPr>
      <t xml:space="preserve"> =</t>
    </r>
  </si>
  <si>
    <r>
      <t>Attention: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x</t>
    </r>
    <r>
      <rPr>
        <b/>
        <sz val="10"/>
        <rFont val="Arial Narrow"/>
        <family val="2"/>
      </rPr>
      <t>'</t>
    </r>
    <r>
      <rPr>
        <b/>
        <vertAlign val="subscript"/>
        <sz val="10"/>
        <rFont val="Arial Narrow"/>
        <family val="2"/>
      </rPr>
      <t>L|R</t>
    </r>
    <r>
      <rPr>
        <b/>
        <sz val="10"/>
        <rFont val="Arial Narrow"/>
        <family val="2"/>
      </rPr>
      <t xml:space="preserve"> from +/-0,5</t>
    </r>
  </si>
  <si>
    <r>
      <t>x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</t>
    </r>
  </si>
  <si>
    <r>
      <t>(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-</t>
    </r>
    <r>
      <rPr>
        <i/>
        <sz val="10"/>
        <rFont val="Symbol"/>
        <family val="1"/>
      </rPr>
      <t>m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)/</t>
    </r>
    <r>
      <rPr>
        <i/>
        <sz val="10"/>
        <rFont val="Symbol"/>
        <family val="1"/>
      </rPr>
      <t>s</t>
    </r>
    <r>
      <rPr>
        <sz val="10"/>
        <rFont val="Times New Roman"/>
        <family val="1"/>
      </rPr>
      <t xml:space="preserve"> =</t>
    </r>
  </si>
  <si>
    <t>True truncated Gaussian</t>
  </si>
  <si>
    <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</si>
  <si>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</si>
  <si>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- </t>
    </r>
    <r>
      <rPr>
        <i/>
        <sz val="10"/>
        <rFont val="Symbol"/>
        <family val="1"/>
      </rPr>
      <t>m</t>
    </r>
  </si>
  <si>
    <r>
      <t>d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</t>
    </r>
  </si>
  <si>
    <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</t>
    </r>
  </si>
  <si>
    <r>
      <t>m</t>
    </r>
    <r>
      <rPr>
        <vertAlign val="subscript"/>
        <sz val="10"/>
        <rFont val="Times New Roman"/>
        <family val="1"/>
      </rPr>
      <t>DT</t>
    </r>
    <r>
      <rPr>
        <sz val="10"/>
        <rFont val="Times New Roman"/>
        <family val="1"/>
      </rPr>
      <t xml:space="preserve"> =</t>
    </r>
  </si>
  <si>
    <r>
      <t>=</t>
    </r>
    <r>
      <rPr>
        <sz val="10"/>
        <rFont val="Symbol"/>
        <family val="1"/>
      </rPr>
      <t xml:space="preserve"> </t>
    </r>
    <r>
      <rPr>
        <i/>
        <sz val="10"/>
        <rFont val="Symbol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DT</t>
    </r>
  </si>
  <si>
    <t>Zero =</t>
  </si>
  <si>
    <r>
      <t>s</t>
    </r>
    <r>
      <rPr>
        <vertAlign val="subscript"/>
        <sz val="10"/>
        <rFont val="Times New Roman"/>
        <family val="1"/>
      </rPr>
      <t>DT</t>
    </r>
    <r>
      <rPr>
        <sz val="10"/>
        <rFont val="Times New Roman"/>
        <family val="1"/>
      </rPr>
      <t xml:space="preserve"> =</t>
    </r>
  </si>
  <si>
    <r>
      <t>1 - P</t>
    </r>
    <r>
      <rPr>
        <vertAlign val="subscript"/>
        <sz val="10"/>
        <rFont val="Times New Roman"/>
        <family val="1"/>
      </rPr>
      <t>out</t>
    </r>
    <r>
      <rPr>
        <sz val="10"/>
        <rFont val="Times New Roman"/>
        <family val="1"/>
      </rPr>
      <t xml:space="preserve"> =</t>
    </r>
  </si>
  <si>
    <r>
      <t>[min] abs[</t>
    </r>
    <r>
      <rPr>
        <sz val="10"/>
        <rFont val="Symbol"/>
        <family val="1"/>
      </rP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- (1 - </t>
    </r>
    <r>
      <rPr>
        <i/>
        <sz val="10"/>
        <rFont val="Times New Roman"/>
        <family val="1"/>
      </rPr>
      <t>P</t>
    </r>
    <r>
      <rPr>
        <vertAlign val="subscript"/>
        <sz val="10"/>
        <rFont val="Times New Roman"/>
        <family val="1"/>
      </rPr>
      <t>out</t>
    </r>
    <r>
      <rPr>
        <sz val="10"/>
        <rFont val="Times New Roman"/>
        <family val="1"/>
      </rPr>
      <t>)] =</t>
    </r>
  </si>
  <si>
    <r>
      <t xml:space="preserve">Calculate </t>
    </r>
    <r>
      <rPr>
        <b/>
        <i/>
        <sz val="10"/>
        <rFont val="Arial Narrow"/>
        <family val="2"/>
      </rPr>
      <t>sigma</t>
    </r>
    <r>
      <rPr>
        <b/>
        <sz val="10"/>
        <rFont val="Arial Narrow"/>
        <family val="2"/>
      </rPr>
      <t>:</t>
    </r>
  </si>
  <si>
    <r>
      <t>s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</t>
    </r>
  </si>
  <si>
    <r>
      <t>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=1 -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x'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- (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Symbol"/>
        <family val="1"/>
      </rPr>
      <t>m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</si>
  <si>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10May2009</t>
  </si>
  <si>
    <t>Wrong; see 'calc200'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</si>
</sst>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%"/>
  </numFmts>
  <fonts count="24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i/>
      <sz val="10"/>
      <name val="Arial Narrow"/>
      <family val="2"/>
    </font>
    <font>
      <vertAlign val="subscript"/>
      <sz val="10"/>
      <name val="Times New Roman"/>
      <family val="1"/>
    </font>
    <font>
      <sz val="10"/>
      <name val="Symbol"/>
      <family val="1"/>
    </font>
    <font>
      <sz val="12"/>
      <name val="Times New Roman"/>
      <family val="1"/>
    </font>
    <font>
      <b/>
      <i/>
      <sz val="10"/>
      <name val="Arial Narrow"/>
      <family val="2"/>
    </font>
    <font>
      <vertAlign val="subscript"/>
      <sz val="10"/>
      <name val="Arial Narrow"/>
      <family val="2"/>
    </font>
    <font>
      <b/>
      <vertAlign val="subscript"/>
      <sz val="10"/>
      <name val="Arial Narrow"/>
      <family val="2"/>
    </font>
    <font>
      <b/>
      <i/>
      <sz val="10"/>
      <color indexed="10"/>
      <name val="Arial Narrow"/>
      <family val="2"/>
    </font>
    <font>
      <sz val="11.75"/>
      <name val="Times New Roman"/>
      <family val="1"/>
    </font>
    <font>
      <sz val="11"/>
      <name val="Times New Roman"/>
      <family val="1"/>
    </font>
    <font>
      <i/>
      <sz val="11.75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Arial Narrow"/>
      <family val="2"/>
    </font>
    <font>
      <b/>
      <sz val="10"/>
      <color indexed="16"/>
      <name val="Arial Narrow"/>
      <family val="2"/>
    </font>
    <font>
      <i/>
      <vertAlign val="subscript"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thin"/>
      <right style="mediumDashed">
        <color indexed="10"/>
      </right>
      <top style="thin"/>
      <bottom style="thin"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4" borderId="0" xfId="0" applyFill="1" applyAlignment="1">
      <alignment/>
    </xf>
    <xf numFmtId="9" fontId="2" fillId="2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0" fillId="3" borderId="0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1" fillId="5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NumberFormat="1" applyBorder="1" applyAlignment="1">
      <alignment/>
    </xf>
    <xf numFmtId="0" fontId="0" fillId="6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6" borderId="13" xfId="0" applyFill="1" applyBorder="1" applyAlignment="1">
      <alignment/>
    </xf>
    <xf numFmtId="0" fontId="7" fillId="3" borderId="9" xfId="0" applyFont="1" applyFill="1" applyBorder="1" applyAlignment="1">
      <alignment horizontal="right"/>
    </xf>
    <xf numFmtId="0" fontId="0" fillId="0" borderId="9" xfId="0" applyNumberFormat="1" applyBorder="1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22" fillId="7" borderId="1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Discrete Gaussian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375"/>
          <c:w val="0.911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calc10!$B$5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calc10!$A$6:$A$12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</c:numCache>
            </c:numRef>
          </c:cat>
          <c:val>
            <c:numRef>
              <c:f>calc10!$B$6:$B$12</c:f>
              <c:numCache>
                <c:ptCount val="7"/>
                <c:pt idx="0">
                  <c:v>0.00906851507434464</c:v>
                </c:pt>
                <c:pt idx="1">
                  <c:v>0.07084733813559438</c:v>
                </c:pt>
                <c:pt idx="2">
                  <c:v>0.24226058588262592</c:v>
                </c:pt>
                <c:pt idx="3">
                  <c:v>0.36471563688921477</c:v>
                </c:pt>
                <c:pt idx="4">
                  <c:v>0.2422605858826259</c:v>
                </c:pt>
                <c:pt idx="5">
                  <c:v>0.0708473381355944</c:v>
                </c:pt>
                <c:pt idx="6">
                  <c:v>0</c:v>
                </c:pt>
              </c:numCache>
            </c:numRef>
          </c:val>
        </c:ser>
        <c:gapWidth val="50"/>
        <c:axId val="52317535"/>
        <c:axId val="1095768"/>
      </c:barChart>
      <c:lineChart>
        <c:grouping val="standard"/>
        <c:varyColors val="0"/>
        <c:ser>
          <c:idx val="1"/>
          <c:order val="1"/>
          <c:tx>
            <c:strRef>
              <c:f>calc10!$C$5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calc10!$A$6:$A$12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</c:numCache>
            </c:numRef>
          </c:cat>
          <c:val>
            <c:numRef>
              <c:f>calc10!$C$6:$C$12</c:f>
              <c:numCache>
                <c:ptCount val="7"/>
                <c:pt idx="0">
                  <c:v>0.00906851507434464</c:v>
                </c:pt>
                <c:pt idx="1">
                  <c:v>0.07991585320993902</c:v>
                </c:pt>
                <c:pt idx="2">
                  <c:v>0.32217643909256494</c:v>
                </c:pt>
                <c:pt idx="3">
                  <c:v>0.6868920759817797</c:v>
                </c:pt>
                <c:pt idx="4">
                  <c:v>0.9291526618644056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axId val="9861913"/>
        <c:axId val="21648354"/>
      </c:line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f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17535"/>
        <c:crossesAt val="1"/>
        <c:crossBetween val="between"/>
        <c:dispUnits/>
      </c:valAx>
      <c:catAx>
        <c:axId val="9861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86191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Discrete Gaussian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375"/>
          <c:w val="0.911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calc200!$B$5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calc200!$A$6:$A$12</c:f>
              <c:numCache>
                <c:ptCount val="7"/>
                <c:pt idx="0">
                  <c:v>198</c:v>
                </c:pt>
                <c:pt idx="1">
                  <c:v>199</c:v>
                </c:pt>
                <c:pt idx="2">
                  <c:v>200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204</c:v>
                </c:pt>
              </c:numCache>
            </c:numRef>
          </c:cat>
          <c:val>
            <c:numRef>
              <c:f>calc200!$B$6:$B$12</c:f>
              <c:numCache>
                <c:ptCount val="7"/>
                <c:pt idx="0">
                  <c:v>0.010276922767980111</c:v>
                </c:pt>
                <c:pt idx="1">
                  <c:v>0.16031461275872888</c:v>
                </c:pt>
                <c:pt idx="2">
                  <c:v>0.4883147629460157</c:v>
                </c:pt>
                <c:pt idx="3">
                  <c:v>0.30340973439613483</c:v>
                </c:pt>
                <c:pt idx="4">
                  <c:v>0.03768396713114042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0617459"/>
        <c:axId val="8686220"/>
      </c:barChart>
      <c:lineChart>
        <c:grouping val="standard"/>
        <c:varyColors val="0"/>
        <c:ser>
          <c:idx val="1"/>
          <c:order val="1"/>
          <c:tx>
            <c:strRef>
              <c:f>calc200!$C$5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calc200!$A$6:$A$12</c:f>
              <c:numCache>
                <c:ptCount val="7"/>
                <c:pt idx="0">
                  <c:v>198</c:v>
                </c:pt>
                <c:pt idx="1">
                  <c:v>199</c:v>
                </c:pt>
                <c:pt idx="2">
                  <c:v>200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204</c:v>
                </c:pt>
              </c:numCache>
            </c:numRef>
          </c:cat>
          <c:val>
            <c:numRef>
              <c:f>calc200!$C$6:$C$12</c:f>
              <c:numCache>
                <c:ptCount val="7"/>
                <c:pt idx="0">
                  <c:v>0.010276922767980111</c:v>
                </c:pt>
                <c:pt idx="1">
                  <c:v>0.170591535526709</c:v>
                </c:pt>
                <c:pt idx="2">
                  <c:v>0.6589062984727247</c:v>
                </c:pt>
                <c:pt idx="3">
                  <c:v>0.9623160328688596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axId val="11067117"/>
        <c:axId val="32495190"/>
      </c:line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8686220"/>
        <c:crosses val="autoZero"/>
        <c:auto val="1"/>
        <c:lblOffset val="100"/>
        <c:noMultiLvlLbl val="0"/>
      </c:catAx>
      <c:valAx>
        <c:axId val="86862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f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617459"/>
        <c:crossesAt val="1"/>
        <c:crossBetween val="between"/>
        <c:dispUnits/>
      </c:valAx>
      <c:catAx>
        <c:axId val="110671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06711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1.73" right="0.75" top="1" bottom="5.83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1.73" right="0.75" top="1" bottom="5.8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2768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2768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33203125" defaultRowHeight="12.75"/>
  <sheetData>
    <row r="1" spans="1:8" ht="13.5">
      <c r="A1" s="2" t="s">
        <v>18</v>
      </c>
      <c r="C1" s="3" t="s">
        <v>4</v>
      </c>
      <c r="G1" s="5" t="s">
        <v>19</v>
      </c>
      <c r="H1" s="15">
        <f>1-$H$4</f>
        <v>0.009999999229120093</v>
      </c>
    </row>
    <row r="2" spans="1:10" ht="14.25">
      <c r="A2" s="7" t="s">
        <v>5</v>
      </c>
      <c r="B2" s="10">
        <v>10</v>
      </c>
      <c r="C2" s="6" t="s">
        <v>8</v>
      </c>
      <c r="D2" s="10">
        <v>7</v>
      </c>
      <c r="E2" s="6" t="s">
        <v>28</v>
      </c>
      <c r="F2" s="1">
        <f>($D$2-0.5-$B$2)/$B$3</f>
        <v>-3.2843526584690776</v>
      </c>
      <c r="G2" s="7" t="s">
        <v>9</v>
      </c>
      <c r="H2" s="13">
        <f>NORMSDIST(($D2-0.5-$B$2)/$B$3)</f>
        <v>0.0005110846492640819</v>
      </c>
      <c r="I2" s="7" t="s">
        <v>13</v>
      </c>
      <c r="J2" s="13">
        <f>NORMDIST($D2-0.5,$B$2,$B$3,FALSE)</f>
        <v>0.0017018861863432513</v>
      </c>
    </row>
    <row r="3" spans="1:10" ht="14.25">
      <c r="A3" s="7" t="s">
        <v>6</v>
      </c>
      <c r="B3" s="8">
        <v>1.0656590092342402</v>
      </c>
      <c r="C3" s="6" t="s">
        <v>7</v>
      </c>
      <c r="D3" s="10">
        <v>12</v>
      </c>
      <c r="E3" s="6" t="s">
        <v>29</v>
      </c>
      <c r="F3" s="1">
        <f>($D$3+0.5-$B$2)/$B$3</f>
        <v>2.3459661846207696</v>
      </c>
      <c r="G3" s="7" t="s">
        <v>10</v>
      </c>
      <c r="H3" s="1">
        <f>NORMSDIST(($D3+0.5-$B$2)/$B$3)</f>
        <v>0.990511085420144</v>
      </c>
      <c r="I3" s="7" t="s">
        <v>14</v>
      </c>
      <c r="J3" s="13">
        <f>NORMDIST($D3+0.5,$B$2,$B$3,FALSE)</f>
        <v>0.02388963493834429</v>
      </c>
    </row>
    <row r="4" spans="1:10" ht="15.75">
      <c r="A4" s="4" t="s">
        <v>23</v>
      </c>
      <c r="B4" s="19">
        <v>0.01</v>
      </c>
      <c r="D4" s="21" t="s">
        <v>24</v>
      </c>
      <c r="G4" s="12" t="s">
        <v>11</v>
      </c>
      <c r="H4" s="14">
        <f>$H$3-$H$2</f>
        <v>0.9900000007708799</v>
      </c>
      <c r="I4" s="12" t="s">
        <v>17</v>
      </c>
      <c r="J4" s="13">
        <f>$J$3-$J$2</f>
        <v>0.022187748752001038</v>
      </c>
    </row>
    <row r="5" spans="1:7" ht="16.5" thickBot="1">
      <c r="A5" s="16" t="s">
        <v>0</v>
      </c>
      <c r="B5" s="16" t="s">
        <v>1</v>
      </c>
      <c r="C5" s="17" t="s">
        <v>2</v>
      </c>
      <c r="D5" s="16" t="s">
        <v>25</v>
      </c>
      <c r="E5" s="16" t="s">
        <v>30</v>
      </c>
      <c r="F5" s="16" t="s">
        <v>31</v>
      </c>
      <c r="G5" s="16" t="s">
        <v>32</v>
      </c>
    </row>
    <row r="6" spans="1:11" ht="12.75">
      <c r="A6" s="20">
        <f>$D$2</f>
        <v>7</v>
      </c>
      <c r="B6" s="1">
        <f>C6</f>
        <v>0.00906851507434464</v>
      </c>
      <c r="C6" s="22">
        <f aca="true" t="shared" si="0" ref="C6:C11">(NORMDIST(A6+0.5,$B$2,$B$3,1)-NORMDIST(A$6-0.5,$B$2,$B$3,1))/$H$4</f>
        <v>0.00906851507434464</v>
      </c>
      <c r="D6" s="14">
        <f aca="true" t="shared" si="1" ref="D6:D12">A6*B6</f>
        <v>0.06347960552041249</v>
      </c>
      <c r="E6" s="1">
        <f aca="true" t="shared" si="2" ref="E6:E11">A6-$D$13</f>
        <v>-2.9727944547769667</v>
      </c>
      <c r="F6" s="1">
        <f>E6*B6</f>
        <v>-0.02695883132607308</v>
      </c>
      <c r="G6" s="1">
        <f>$E6^2*$B6</f>
        <v>0.08014306427341762</v>
      </c>
      <c r="I6" s="31"/>
      <c r="J6" s="32" t="s">
        <v>39</v>
      </c>
      <c r="K6" s="33" t="s">
        <v>2</v>
      </c>
    </row>
    <row r="7" spans="1:11" ht="14.25">
      <c r="A7" s="20">
        <f aca="true" t="shared" si="3" ref="A7:A12">A6+1</f>
        <v>8</v>
      </c>
      <c r="B7" s="1">
        <f>C7-C6</f>
        <v>0.07084733813559438</v>
      </c>
      <c r="C7" s="22">
        <f t="shared" si="0"/>
        <v>0.07991585320993902</v>
      </c>
      <c r="D7" s="14">
        <f t="shared" si="1"/>
        <v>0.566778705084755</v>
      </c>
      <c r="E7" s="1">
        <f t="shared" si="2"/>
        <v>-1.9727944547769667</v>
      </c>
      <c r="F7" s="1">
        <f aca="true" t="shared" si="4" ref="F7:F12">E7*B7</f>
        <v>-0.1397672358096093</v>
      </c>
      <c r="G7" s="1">
        <f aca="true" t="shared" si="5" ref="G7:G12">$E7^2*$B7</f>
        <v>0.27573202776470196</v>
      </c>
      <c r="I7" s="34" t="s">
        <v>20</v>
      </c>
      <c r="J7" s="35">
        <f>$D$2-1/2</f>
        <v>6.5</v>
      </c>
      <c r="K7" s="36">
        <f>NORMSDIST(($J$7-$B$2)/$B$3)</f>
        <v>0.0005110846492640819</v>
      </c>
    </row>
    <row r="8" spans="1:11" ht="14.25">
      <c r="A8" s="20">
        <f t="shared" si="3"/>
        <v>9</v>
      </c>
      <c r="B8" s="1">
        <f>C8-C7</f>
        <v>0.24226058588262592</v>
      </c>
      <c r="C8" s="22">
        <f t="shared" si="0"/>
        <v>0.32217643909256494</v>
      </c>
      <c r="D8" s="14">
        <f t="shared" si="1"/>
        <v>2.1803452729436335</v>
      </c>
      <c r="E8" s="1">
        <f t="shared" si="2"/>
        <v>-0.9727944547769667</v>
      </c>
      <c r="F8" s="1">
        <f t="shared" si="4"/>
        <v>-0.23566975455763758</v>
      </c>
      <c r="G8" s="1">
        <f t="shared" si="5"/>
        <v>0.22925823039231863</v>
      </c>
      <c r="I8" s="34" t="s">
        <v>21</v>
      </c>
      <c r="J8" s="35">
        <f>$D$3+1/2</f>
        <v>12.5</v>
      </c>
      <c r="K8" s="36">
        <f>NORMSDIST(($J$8-$B$2)/$B$3)</f>
        <v>0.990511085420144</v>
      </c>
    </row>
    <row r="9" spans="1:11" ht="12.75">
      <c r="A9" s="25">
        <f t="shared" si="3"/>
        <v>10</v>
      </c>
      <c r="B9" s="1">
        <f>C9-C8</f>
        <v>0.36471563688921477</v>
      </c>
      <c r="C9" s="22">
        <f t="shared" si="0"/>
        <v>0.6868920759817797</v>
      </c>
      <c r="D9" s="14">
        <f t="shared" si="1"/>
        <v>3.647156368892148</v>
      </c>
      <c r="E9" s="1">
        <f t="shared" si="2"/>
        <v>0.02720554522303331</v>
      </c>
      <c r="F9" s="1">
        <f t="shared" si="4"/>
        <v>0.009922287752936928</v>
      </c>
      <c r="G9" s="1">
        <f t="shared" si="5"/>
        <v>0.0002699412481784752</v>
      </c>
      <c r="I9" s="37"/>
      <c r="J9" s="38" t="s">
        <v>11</v>
      </c>
      <c r="K9" s="39">
        <f>K8-K7</f>
        <v>0.9900000007708799</v>
      </c>
    </row>
    <row r="10" spans="1:11" ht="14.25">
      <c r="A10" s="20">
        <f t="shared" si="3"/>
        <v>11</v>
      </c>
      <c r="B10" s="1">
        <f>C10-C9</f>
        <v>0.2422605858826259</v>
      </c>
      <c r="C10" s="22">
        <f t="shared" si="0"/>
        <v>0.9291526618644056</v>
      </c>
      <c r="D10" s="14">
        <f t="shared" si="1"/>
        <v>2.664866444708885</v>
      </c>
      <c r="E10" s="1">
        <f t="shared" si="2"/>
        <v>1.0272055452230333</v>
      </c>
      <c r="F10" s="1">
        <f t="shared" si="4"/>
        <v>0.24885141720761422</v>
      </c>
      <c r="G10" s="1">
        <f t="shared" si="5"/>
        <v>0.2556215556922719</v>
      </c>
      <c r="I10" s="37"/>
      <c r="J10" s="40" t="s">
        <v>37</v>
      </c>
      <c r="K10" s="41">
        <f>1-$B$4</f>
        <v>0.99</v>
      </c>
    </row>
    <row r="11" spans="1:11" ht="14.25">
      <c r="A11" s="20">
        <f t="shared" si="3"/>
        <v>12</v>
      </c>
      <c r="B11" s="1">
        <f>C11-C10</f>
        <v>0.0708473381355944</v>
      </c>
      <c r="C11" s="22">
        <f t="shared" si="0"/>
        <v>1</v>
      </c>
      <c r="D11" s="14">
        <f t="shared" si="1"/>
        <v>0.8501680576271329</v>
      </c>
      <c r="E11" s="1">
        <f t="shared" si="2"/>
        <v>2.0272055452230333</v>
      </c>
      <c r="F11" s="1">
        <f t="shared" si="4"/>
        <v>0.14362211673276826</v>
      </c>
      <c r="G11" s="1">
        <f t="shared" si="5"/>
        <v>0.2911515514573376</v>
      </c>
      <c r="I11" s="37"/>
      <c r="J11" s="42" t="s">
        <v>38</v>
      </c>
      <c r="K11" s="43">
        <f>ABS(K9-K10)</f>
        <v>7.708799154571011E-10</v>
      </c>
    </row>
    <row r="12" spans="1:11" ht="13.5" thickBot="1">
      <c r="A12" s="20">
        <f t="shared" si="3"/>
        <v>13</v>
      </c>
      <c r="B12" s="1">
        <v>0</v>
      </c>
      <c r="C12" s="23">
        <v>1</v>
      </c>
      <c r="D12" s="14">
        <f t="shared" si="1"/>
        <v>0</v>
      </c>
      <c r="E12" s="1">
        <v>0</v>
      </c>
      <c r="F12" s="1">
        <f t="shared" si="4"/>
        <v>0</v>
      </c>
      <c r="G12" s="1">
        <f t="shared" si="5"/>
        <v>0</v>
      </c>
      <c r="I12" s="45"/>
      <c r="J12" s="50" t="s">
        <v>22</v>
      </c>
      <c r="K12" s="46">
        <f>MIN($K$11)</f>
        <v>7.708799154571011E-10</v>
      </c>
    </row>
    <row r="13" spans="1:11" ht="17.25" thickBot="1">
      <c r="A13" s="9" t="s">
        <v>3</v>
      </c>
      <c r="B13" s="24">
        <f>SUM(B6:B12)</f>
        <v>1</v>
      </c>
      <c r="C13" s="7" t="s">
        <v>33</v>
      </c>
      <c r="D13" s="27">
        <f>SUM(D6:D12)</f>
        <v>9.972794454776967</v>
      </c>
      <c r="E13" s="5" t="s">
        <v>35</v>
      </c>
      <c r="F13" s="24">
        <f>SUM(F6:F12)</f>
        <v>-6.106226635438361E-16</v>
      </c>
      <c r="G13" s="24">
        <f>SUM(G6:G12)</f>
        <v>1.1321763708282262</v>
      </c>
      <c r="H13" s="26" t="s">
        <v>34</v>
      </c>
      <c r="I13" s="37"/>
      <c r="J13" s="44"/>
      <c r="K13" s="46">
        <f>COUNT($B$3)</f>
        <v>1</v>
      </c>
    </row>
    <row r="14" spans="6:11" ht="15" thickBot="1">
      <c r="F14" s="7" t="s">
        <v>36</v>
      </c>
      <c r="G14" s="28">
        <f>SQRT($G$13)</f>
        <v>1.0640377675760508</v>
      </c>
      <c r="I14" s="47"/>
      <c r="J14" s="48"/>
      <c r="K14" s="49">
        <f>{100;100;1E-06;5E-09;FALSE;FALSE;FALSE;1;1;1;1E-06;TRUE}</f>
        <v>100</v>
      </c>
    </row>
    <row r="15" spans="1:7" ht="14.25">
      <c r="A15" s="3" t="s">
        <v>27</v>
      </c>
      <c r="D15" s="5" t="s">
        <v>26</v>
      </c>
      <c r="E15" s="14">
        <f>$J$4/$H$4</f>
        <v>0.022411867408812302</v>
      </c>
      <c r="F15" s="7" t="s">
        <v>16</v>
      </c>
      <c r="G15" s="14">
        <f>($B$2-$B$3^2*$H$4)*$H$4-($F$3*$J$3-$F$2*$J$2)</f>
        <v>8.725336031431365</v>
      </c>
    </row>
    <row r="16" spans="4:7" ht="14.25">
      <c r="D16" s="7" t="s">
        <v>12</v>
      </c>
      <c r="E16" s="8">
        <f>$B$2-$E$15*$B$3</f>
        <v>9.976116591582036</v>
      </c>
      <c r="F16" s="7" t="s">
        <v>15</v>
      </c>
      <c r="G16" s="29">
        <f>$B$3*SQRT(1+$G$15)</f>
        <v>3.3233078156576874</v>
      </c>
    </row>
    <row r="17" spans="2:10" ht="16.5">
      <c r="B17" s="14"/>
      <c r="D17" s="7"/>
      <c r="E17" s="11"/>
      <c r="I17" s="54" t="s">
        <v>41</v>
      </c>
      <c r="J17" s="14">
        <f>1-$K$4/$H$4-$E$15^2</f>
        <v>0.9994977081992498</v>
      </c>
    </row>
    <row r="18" spans="1:10" ht="14.25">
      <c r="A18" s="7"/>
      <c r="B18" s="14"/>
      <c r="D18" s="7"/>
      <c r="I18" s="7" t="s">
        <v>40</v>
      </c>
      <c r="J18" s="29">
        <f>$B$3*SQRT($J$17)</f>
        <v>1.0653913397266015</v>
      </c>
    </row>
    <row r="19" spans="1:5" ht="12.75">
      <c r="A19" s="7"/>
      <c r="B19" s="14"/>
      <c r="D19" s="7"/>
      <c r="E19" s="11"/>
    </row>
    <row r="20" spans="2:10" ht="12.75">
      <c r="B20" s="14"/>
      <c r="D20" s="7"/>
      <c r="E20" s="11"/>
      <c r="J20" s="20" t="s">
        <v>43</v>
      </c>
    </row>
    <row r="21" spans="1:4" ht="12.75">
      <c r="A21" s="7"/>
      <c r="B21" s="14"/>
      <c r="D21" s="7"/>
    </row>
    <row r="22" spans="1:4" ht="12.75">
      <c r="A22" s="7"/>
      <c r="B22" s="14"/>
      <c r="D22" s="7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printOptions/>
  <pageMargins left="0.75" right="0.75" top="1" bottom="1" header="0.5" footer="0.5"/>
  <pageSetup horizontalDpi="600" verticalDpi="600" orientation="portrait" paperSize="9" r:id="rId6"/>
  <legacyDrawing r:id="rId5"/>
  <oleObjects>
    <oleObject progId="Equation.3" shapeId="185634" r:id="rId1"/>
    <oleObject progId="Equation.3" shapeId="189362" r:id="rId2"/>
    <oleObject progId="Equation.3" shapeId="191555" r:id="rId3"/>
    <oleObject progId="Equation.3" shapeId="19414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33203125" defaultRowHeight="12.75"/>
  <cols>
    <col min="1" max="11" width="9.33203125" style="0" customWidth="1"/>
  </cols>
  <sheetData>
    <row r="1" spans="1:8" ht="13.5">
      <c r="A1" s="2" t="s">
        <v>42</v>
      </c>
      <c r="C1" s="3" t="s">
        <v>4</v>
      </c>
      <c r="G1" s="5" t="s">
        <v>19</v>
      </c>
      <c r="H1" s="15">
        <f>1-$H$4</f>
        <v>0.000999996736246067</v>
      </c>
    </row>
    <row r="2" spans="1:11" ht="14.25">
      <c r="A2" s="7" t="s">
        <v>5</v>
      </c>
      <c r="B2" s="10">
        <v>200.2</v>
      </c>
      <c r="C2" s="6" t="s">
        <v>8</v>
      </c>
      <c r="D2" s="10">
        <v>198</v>
      </c>
      <c r="E2" s="6" t="s">
        <v>28</v>
      </c>
      <c r="F2" s="1">
        <f>($D$2-0.5-$B$2)/$B$3</f>
        <v>-3.672110564194522</v>
      </c>
      <c r="G2" s="7" t="s">
        <v>9</v>
      </c>
      <c r="H2" s="13">
        <f>NORMSDIST(($D2-0.5-$B$2)/$B$3)</f>
        <v>0.00012027778011669543</v>
      </c>
      <c r="I2" s="7" t="s">
        <v>13</v>
      </c>
      <c r="J2" s="13">
        <f>NORMDIST($D2-0.5,$B$2,$B$3,FALSE)</f>
        <v>0.0006402692789955869</v>
      </c>
      <c r="K2" s="14">
        <f>$F2*$J2</f>
        <v>-0.0023511395833289046</v>
      </c>
    </row>
    <row r="3" spans="1:11" ht="14.25">
      <c r="A3" s="7" t="s">
        <v>6</v>
      </c>
      <c r="B3" s="8">
        <v>0.7352719785528119</v>
      </c>
      <c r="C3" s="6" t="s">
        <v>7</v>
      </c>
      <c r="D3" s="10">
        <v>202</v>
      </c>
      <c r="E3" s="6" t="s">
        <v>29</v>
      </c>
      <c r="F3" s="1">
        <f>($D$3+0.5-$B$2)/$B$3</f>
        <v>3.128094184313881</v>
      </c>
      <c r="G3" s="7" t="s">
        <v>10</v>
      </c>
      <c r="H3" s="1">
        <f>NORMSDIST(($D3+0.5-$B$2)/$B$3)</f>
        <v>0.9991202810438706</v>
      </c>
      <c r="I3" s="7" t="s">
        <v>14</v>
      </c>
      <c r="J3" s="13">
        <f>NORMDIST($D3+0.5,$B$2,$B$3,FALSE)</f>
        <v>0.004070821989878172</v>
      </c>
      <c r="K3" s="14">
        <f>$F3*$J3</f>
        <v>0.01273391459191497</v>
      </c>
    </row>
    <row r="4" spans="1:11" ht="15.75">
      <c r="A4" s="4" t="s">
        <v>23</v>
      </c>
      <c r="B4" s="52">
        <v>0.001</v>
      </c>
      <c r="D4" s="21" t="s">
        <v>24</v>
      </c>
      <c r="G4" s="12" t="s">
        <v>11</v>
      </c>
      <c r="H4" s="14">
        <f>$H$3-$H$2</f>
        <v>0.9990000032637539</v>
      </c>
      <c r="I4" s="12" t="s">
        <v>17</v>
      </c>
      <c r="J4" s="30">
        <f>$J$3-$J$2</f>
        <v>0.0034305527108825853</v>
      </c>
      <c r="K4" s="1">
        <f>$K$3-$K$2</f>
        <v>0.015085054175243875</v>
      </c>
    </row>
    <row r="5" spans="1:7" ht="16.5" thickBot="1">
      <c r="A5" s="16" t="s">
        <v>0</v>
      </c>
      <c r="B5" s="16" t="s">
        <v>1</v>
      </c>
      <c r="C5" s="17" t="s">
        <v>2</v>
      </c>
      <c r="D5" s="16" t="s">
        <v>25</v>
      </c>
      <c r="E5" s="16" t="s">
        <v>30</v>
      </c>
      <c r="F5" s="16" t="s">
        <v>31</v>
      </c>
      <c r="G5" s="16" t="s">
        <v>32</v>
      </c>
    </row>
    <row r="6" spans="1:11" ht="12.75">
      <c r="A6" s="20">
        <f>$D$2</f>
        <v>198</v>
      </c>
      <c r="B6" s="1">
        <f>C6</f>
        <v>0.010276922767980111</v>
      </c>
      <c r="C6" s="22">
        <f aca="true" t="shared" si="0" ref="C6:C11">(NORMDIST(A6+0.5,$B$2,$B$3,1)-NORMDIST(A$6-0.5,$B$2,$B$3,1))/$H$4</f>
        <v>0.010276922767980111</v>
      </c>
      <c r="D6" s="14">
        <f aca="true" t="shared" si="1" ref="D6:D12">A6*B6</f>
        <v>2.034830708060062</v>
      </c>
      <c r="E6" s="1">
        <f aca="true" t="shared" si="2" ref="E6:E11">A6-$D$13</f>
        <v>-2.197909210363747</v>
      </c>
      <c r="F6" s="1">
        <f aca="true" t="shared" si="3" ref="F6:F12">E6*B6</f>
        <v>-0.02258774320594038</v>
      </c>
      <c r="G6" s="1">
        <f aca="true" t="shared" si="4" ref="G6:G12">$E6^2*$B6</f>
        <v>0.04964580883366751</v>
      </c>
      <c r="I6" s="31"/>
      <c r="J6" s="32" t="s">
        <v>39</v>
      </c>
      <c r="K6" s="33" t="s">
        <v>2</v>
      </c>
    </row>
    <row r="7" spans="1:11" ht="14.25">
      <c r="A7" s="20">
        <f aca="true" t="shared" si="5" ref="A7:A12">A6+1</f>
        <v>199</v>
      </c>
      <c r="B7" s="1">
        <f>C7-C6</f>
        <v>0.16031461275872888</v>
      </c>
      <c r="C7" s="22">
        <f t="shared" si="0"/>
        <v>0.170591535526709</v>
      </c>
      <c r="D7" s="14">
        <f t="shared" si="1"/>
        <v>31.902607938987046</v>
      </c>
      <c r="E7" s="1">
        <f t="shared" si="2"/>
        <v>-1.197909210363747</v>
      </c>
      <c r="F7" s="1">
        <f t="shared" si="3"/>
        <v>-0.1920423511795788</v>
      </c>
      <c r="G7" s="1">
        <f t="shared" si="4"/>
        <v>0.23004930125792664</v>
      </c>
      <c r="I7" s="34" t="s">
        <v>20</v>
      </c>
      <c r="J7" s="35">
        <f>$D$2-1/2</f>
        <v>197.5</v>
      </c>
      <c r="K7" s="36">
        <f>NORMSDIST(($J$7-$B$2)/$B$3)</f>
        <v>0.00012027778011669543</v>
      </c>
    </row>
    <row r="8" spans="1:11" ht="14.25">
      <c r="A8" s="20">
        <f t="shared" si="5"/>
        <v>200</v>
      </c>
      <c r="B8" s="1">
        <f>C8-C7</f>
        <v>0.4883147629460157</v>
      </c>
      <c r="C8" s="22">
        <f t="shared" si="0"/>
        <v>0.6589062984727247</v>
      </c>
      <c r="D8" s="14">
        <f t="shared" si="1"/>
        <v>97.66295258920314</v>
      </c>
      <c r="E8" s="1">
        <f t="shared" si="2"/>
        <v>-0.19790921036374698</v>
      </c>
      <c r="F8" s="1">
        <f t="shared" si="3"/>
        <v>-0.09664198914360626</v>
      </c>
      <c r="G8" s="1">
        <f t="shared" si="4"/>
        <v>0.019126339759392923</v>
      </c>
      <c r="I8" s="34" t="s">
        <v>21</v>
      </c>
      <c r="J8" s="35">
        <f>$D$3+1/2</f>
        <v>202.5</v>
      </c>
      <c r="K8" s="36">
        <f>NORMSDIST(($J$8-$B$2)/$B$3)</f>
        <v>0.9991202810438706</v>
      </c>
    </row>
    <row r="9" spans="1:11" ht="12.75">
      <c r="A9" s="25">
        <f t="shared" si="5"/>
        <v>201</v>
      </c>
      <c r="B9" s="1">
        <f>C9-C8</f>
        <v>0.30340973439613483</v>
      </c>
      <c r="C9" s="22">
        <f t="shared" si="0"/>
        <v>0.9623160328688596</v>
      </c>
      <c r="D9" s="14">
        <f t="shared" si="1"/>
        <v>60.985356613623104</v>
      </c>
      <c r="E9" s="1">
        <f t="shared" si="2"/>
        <v>0.802090789636253</v>
      </c>
      <c r="F9" s="1">
        <f t="shared" si="3"/>
        <v>0.24336215344512158</v>
      </c>
      <c r="G9" s="1">
        <f t="shared" si="4"/>
        <v>0.19519854182437654</v>
      </c>
      <c r="I9" s="37"/>
      <c r="J9" s="38" t="s">
        <v>11</v>
      </c>
      <c r="K9" s="39">
        <f>K8-K7</f>
        <v>0.9990000032637539</v>
      </c>
    </row>
    <row r="10" spans="1:11" ht="14.25">
      <c r="A10" s="20">
        <f t="shared" si="5"/>
        <v>202</v>
      </c>
      <c r="B10" s="1">
        <f>C10-C9</f>
        <v>0.03768396713114042</v>
      </c>
      <c r="C10" s="22">
        <f t="shared" si="0"/>
        <v>1</v>
      </c>
      <c r="D10" s="14">
        <f t="shared" si="1"/>
        <v>7.612161360490364</v>
      </c>
      <c r="E10" s="1">
        <f t="shared" si="2"/>
        <v>1.802090789636253</v>
      </c>
      <c r="F10" s="1">
        <f t="shared" si="3"/>
        <v>0.06790993008398344</v>
      </c>
      <c r="G10" s="1">
        <f t="shared" si="4"/>
        <v>0.12237985952918845</v>
      </c>
      <c r="I10" s="37"/>
      <c r="J10" s="40" t="s">
        <v>37</v>
      </c>
      <c r="K10" s="51">
        <f>1-$B$4</f>
        <v>0.999</v>
      </c>
    </row>
    <row r="11" spans="1:11" ht="14.25">
      <c r="A11" s="20">
        <f t="shared" si="5"/>
        <v>203</v>
      </c>
      <c r="B11" s="1">
        <v>0</v>
      </c>
      <c r="C11" s="23">
        <v>1</v>
      </c>
      <c r="D11" s="14">
        <f t="shared" si="1"/>
        <v>0</v>
      </c>
      <c r="E11" s="1">
        <f t="shared" si="2"/>
        <v>2.802090789636253</v>
      </c>
      <c r="F11" s="1">
        <f t="shared" si="3"/>
        <v>0</v>
      </c>
      <c r="G11" s="1">
        <f t="shared" si="4"/>
        <v>0</v>
      </c>
      <c r="I11" s="37"/>
      <c r="J11" s="42" t="s">
        <v>38</v>
      </c>
      <c r="K11" s="53">
        <f>ABS(K9-K10)</f>
        <v>3.263753933779867E-09</v>
      </c>
    </row>
    <row r="12" spans="1:11" ht="13.5" thickBot="1">
      <c r="A12" s="20">
        <f t="shared" si="5"/>
        <v>204</v>
      </c>
      <c r="B12" s="1">
        <v>0</v>
      </c>
      <c r="C12" s="23">
        <v>1</v>
      </c>
      <c r="D12" s="14">
        <f t="shared" si="1"/>
        <v>0</v>
      </c>
      <c r="E12" s="1">
        <v>0</v>
      </c>
      <c r="F12" s="1">
        <f t="shared" si="3"/>
        <v>0</v>
      </c>
      <c r="G12" s="1">
        <f t="shared" si="4"/>
        <v>0</v>
      </c>
      <c r="I12" s="45"/>
      <c r="J12" s="50" t="s">
        <v>22</v>
      </c>
      <c r="K12" s="46">
        <f>MIN($K$11)</f>
        <v>3.263753933779867E-09</v>
      </c>
    </row>
    <row r="13" spans="1:11" ht="17.25" thickBot="1">
      <c r="A13" s="9" t="s">
        <v>3</v>
      </c>
      <c r="B13" s="24">
        <f>SUM(B6:B12)</f>
        <v>1</v>
      </c>
      <c r="C13" s="7" t="s">
        <v>33</v>
      </c>
      <c r="D13" s="27">
        <f>SUM(D6:D12)</f>
        <v>200.19790921036375</v>
      </c>
      <c r="E13" s="5" t="s">
        <v>35</v>
      </c>
      <c r="F13" s="24">
        <f>SUM(F6:F12)</f>
        <v>-2.042810365310288E-14</v>
      </c>
      <c r="G13" s="24">
        <f>SUM(G6:G12)</f>
        <v>0.6163998512045521</v>
      </c>
      <c r="H13" s="26" t="s">
        <v>34</v>
      </c>
      <c r="I13" s="37"/>
      <c r="J13" s="44"/>
      <c r="K13" s="46">
        <f>COUNT($B$3)</f>
        <v>1</v>
      </c>
    </row>
    <row r="14" spans="6:11" ht="15" thickBot="1">
      <c r="F14" s="7" t="s">
        <v>36</v>
      </c>
      <c r="G14" s="28">
        <f>SQRT($G$13)</f>
        <v>0.785111362294899</v>
      </c>
      <c r="I14" s="47"/>
      <c r="J14" s="48"/>
      <c r="K14" s="49">
        <f>{100;100;1E-06;5E-09;FALSE;FALSE;FALSE;1;1;1;1E-06;TRUE}</f>
        <v>100</v>
      </c>
    </row>
    <row r="15" spans="1:5" ht="14.25">
      <c r="A15" s="3" t="s">
        <v>27</v>
      </c>
      <c r="D15" s="5" t="s">
        <v>26</v>
      </c>
      <c r="E15" s="14">
        <f>$J$4/$H$4</f>
        <v>0.003433986686361259</v>
      </c>
    </row>
    <row r="16" spans="4:5" ht="14.25">
      <c r="D16" s="7" t="s">
        <v>12</v>
      </c>
      <c r="E16" s="8">
        <f>$B$2-$E$15*$B$3</f>
        <v>200.19747508581477</v>
      </c>
    </row>
    <row r="17" spans="2:5" ht="12.75">
      <c r="B17" s="14"/>
      <c r="D17" s="7"/>
      <c r="E17" s="11"/>
    </row>
    <row r="18" spans="1:9" ht="16.5">
      <c r="A18" s="7"/>
      <c r="B18" s="14"/>
      <c r="D18" s="7"/>
      <c r="H18" s="54" t="s">
        <v>41</v>
      </c>
      <c r="I18" s="14">
        <f>1-$K$4/$H$4-$E$15^2</f>
        <v>0.9848880534551969</v>
      </c>
    </row>
    <row r="19" spans="1:9" ht="14.25">
      <c r="A19" s="7"/>
      <c r="B19" s="14"/>
      <c r="D19" s="7"/>
      <c r="E19" s="11"/>
      <c r="H19" s="7" t="s">
        <v>40</v>
      </c>
      <c r="I19" s="29">
        <f>$B$3*SQRT($I$18)</f>
        <v>0.7296951336830114</v>
      </c>
    </row>
    <row r="20" spans="2:5" ht="12.75">
      <c r="B20" s="14"/>
      <c r="D20" s="7"/>
      <c r="E20" s="11"/>
    </row>
    <row r="21" spans="1:4" ht="12.75">
      <c r="A21" s="7"/>
      <c r="B21" s="14"/>
      <c r="D21" s="7"/>
    </row>
    <row r="22" spans="1:4" ht="12.75">
      <c r="A22" s="7"/>
      <c r="B22" s="14"/>
      <c r="D22" s="7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2746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Casquilho</cp:lastModifiedBy>
  <cp:lastPrinted>2009-05-06T23:16:25Z</cp:lastPrinted>
  <dcterms:created xsi:type="dcterms:W3CDTF">2009-05-05T23:54:38Z</dcterms:created>
  <dcterms:modified xsi:type="dcterms:W3CDTF">2009-05-10T00:30:57Z</dcterms:modified>
  <cp:category/>
  <cp:version/>
  <cp:contentType/>
  <cp:contentStatus/>
</cp:coreProperties>
</file>