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3_0.bin" ContentType="application/vnd.openxmlformats-officedocument.oleObject"/>
  <Override PartName="/xl/embeddings/oleObject_5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655" windowHeight="6795" activeTab="0"/>
  </bookViews>
  <sheets>
    <sheet name="calc" sheetId="1" r:id="rId1"/>
    <sheet name="x_vsx2" sheetId="2" r:id="rId2"/>
    <sheet name="gx_vsx2" sheetId="3" r:id="rId3"/>
    <sheet name="x_vsg" sheetId="4" r:id="rId4"/>
    <sheet name="gx_vsg" sheetId="5" r:id="rId5"/>
    <sheet name="Dvsx" sheetId="6" r:id="rId6"/>
    <sheet name="gDvsx" sheetId="7" r:id="rId7"/>
  </sheets>
  <definedNames>
    <definedName name="solver_adj" localSheetId="0" hidden="1">'calc'!$B$8</definedName>
    <definedName name="solver_cvg" localSheetId="0" hidden="1">0.000000000001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1</definedName>
    <definedName name="solver_num" localSheetId="0" hidden="1">0</definedName>
    <definedName name="solver_nwt" localSheetId="0" hidden="1">1</definedName>
    <definedName name="solver_opt" localSheetId="0" hidden="1">'calc'!$D$10</definedName>
    <definedName name="solver_pre" localSheetId="0" hidden="1">0.000000000001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0.0000000000005</definedName>
    <definedName name="solver_typ" localSheetId="0" hidden="1">2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<sst xmlns="http://schemas.openxmlformats.org/spreadsheetml/2006/main" count="70" uniqueCount="54">
  <si>
    <t>Generalized distance in an angle</t>
  </si>
  <si>
    <t>i</t>
  </si>
  <si>
    <r>
      <t>x</t>
    </r>
    <r>
      <rPr>
        <i/>
        <vertAlign val="subscript"/>
        <sz val="10"/>
        <rFont val="Times New Roman"/>
        <family val="1"/>
      </rPr>
      <t>i</t>
    </r>
  </si>
  <si>
    <r>
      <t>g</t>
    </r>
    <r>
      <rPr>
        <sz val="10"/>
        <rFont val="Times New Roman"/>
        <family val="1"/>
      </rPr>
      <t xml:space="preserve"> =</t>
    </r>
  </si>
  <si>
    <r>
      <t>º</t>
    </r>
    <r>
      <rPr>
        <sz val="10"/>
        <rFont val="Arial Narrow"/>
        <family val="0"/>
      </rPr>
      <t xml:space="preserve"> =</t>
    </r>
  </si>
  <si>
    <t>rad</t>
  </si>
  <si>
    <r>
      <t>X</t>
    </r>
    <r>
      <rPr>
        <i/>
        <sz val="10"/>
        <rFont val="Times New Roman"/>
        <family val="1"/>
      </rPr>
      <t xml:space="preserve"> =</t>
    </r>
  </si>
  <si>
    <r>
      <t>d</t>
    </r>
    <r>
      <rPr>
        <i/>
        <vertAlign val="subscript"/>
        <sz val="10"/>
        <rFont val="Times New Roman"/>
        <family val="1"/>
      </rPr>
      <t>i</t>
    </r>
    <r>
      <rPr>
        <vertAlign val="subscript"/>
        <sz val="10"/>
        <rFont val="Times New Roman"/>
        <family val="1"/>
      </rPr>
      <t>,</t>
    </r>
    <r>
      <rPr>
        <i/>
        <vertAlign val="subscript"/>
        <sz val="10"/>
        <rFont val="Times New Roman"/>
        <family val="1"/>
      </rPr>
      <t>P</t>
    </r>
  </si>
  <si>
    <r>
      <t>Y</t>
    </r>
    <r>
      <rPr>
        <sz val="10"/>
        <rFont val="Times New Roman"/>
        <family val="1"/>
      </rPr>
      <t xml:space="preserve"> = </t>
    </r>
    <r>
      <rPr>
        <i/>
        <sz val="10"/>
        <rFont val="Times New Roman"/>
        <family val="1"/>
      </rPr>
      <t>X</t>
    </r>
    <r>
      <rPr>
        <sz val="10"/>
        <rFont val="Times New Roman"/>
        <family val="1"/>
      </rPr>
      <t xml:space="preserve"> tg </t>
    </r>
    <r>
      <rPr>
        <i/>
        <sz val="10"/>
        <rFont val="Symbol"/>
        <family val="1"/>
      </rPr>
      <t>g</t>
    </r>
    <r>
      <rPr>
        <sz val="10"/>
        <rFont val="Times New Roman"/>
        <family val="1"/>
      </rPr>
      <t xml:space="preserve"> =</t>
    </r>
  </si>
  <si>
    <r>
      <t>1/</t>
    </r>
    <r>
      <rPr>
        <i/>
        <sz val="10"/>
        <rFont val="Times New Roman"/>
        <family val="1"/>
      </rPr>
      <t>x</t>
    </r>
    <r>
      <rPr>
        <i/>
        <vertAlign val="subscript"/>
        <sz val="10"/>
        <rFont val="Times New Roman"/>
        <family val="1"/>
      </rPr>
      <t>i</t>
    </r>
  </si>
  <si>
    <t>Belongs ?</t>
  </si>
  <si>
    <t>Sums:</t>
  </si>
  <si>
    <t>Conclusions</t>
  </si>
  <si>
    <r>
      <t>z</t>
    </r>
    <r>
      <rPr>
        <b/>
        <sz val="10"/>
        <rFont val="Times New Roman"/>
        <family val="1"/>
      </rPr>
      <t xml:space="preserve"> = </t>
    </r>
    <r>
      <rPr>
        <b/>
        <sz val="10"/>
        <rFont val="Symbol"/>
        <family val="1"/>
      </rPr>
      <t>S</t>
    </r>
    <r>
      <rPr>
        <b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>d</t>
    </r>
    <r>
      <rPr>
        <b/>
        <i/>
        <vertAlign val="subscript"/>
        <sz val="10"/>
        <rFont val="Times New Roman"/>
        <family val="1"/>
      </rPr>
      <t>i</t>
    </r>
    <r>
      <rPr>
        <b/>
        <vertAlign val="subscript"/>
        <sz val="10"/>
        <rFont val="Times New Roman"/>
        <family val="1"/>
      </rPr>
      <t>,</t>
    </r>
    <r>
      <rPr>
        <b/>
        <i/>
        <vertAlign val="subscript"/>
        <sz val="10"/>
        <rFont val="Times New Roman"/>
        <family val="1"/>
      </rPr>
      <t>P</t>
    </r>
    <r>
      <rPr>
        <b/>
        <sz val="10"/>
        <rFont val="Times New Roman"/>
        <family val="1"/>
      </rPr>
      <t xml:space="preserve"> = :</t>
    </r>
  </si>
  <si>
    <r>
      <t>x</t>
    </r>
    <r>
      <rPr>
        <vertAlign val="subscript"/>
        <sz val="10"/>
        <rFont val="Times New Roman"/>
        <family val="1"/>
      </rPr>
      <t>P</t>
    </r>
    <r>
      <rPr>
        <sz val="10"/>
        <rFont val="Times New Roman"/>
        <family val="1"/>
      </rPr>
      <t xml:space="preserve"> = </t>
    </r>
    <r>
      <rPr>
        <i/>
        <sz val="10"/>
        <rFont val="Times New Roman"/>
        <family val="1"/>
      </rPr>
      <t>x</t>
    </r>
    <r>
      <rPr>
        <vertAlign val="subscript"/>
        <sz val="10"/>
        <rFont val="Times New Roman"/>
        <family val="1"/>
      </rPr>
      <t>c</t>
    </r>
    <r>
      <rPr>
        <sz val="10"/>
        <rFont val="Times New Roman"/>
        <family val="1"/>
      </rPr>
      <t xml:space="preserve"> cos</t>
    </r>
    <r>
      <rPr>
        <vertAlign val="superscript"/>
        <sz val="10"/>
        <rFont val="Times New Roman"/>
        <family val="1"/>
      </rPr>
      <t>2</t>
    </r>
    <r>
      <rPr>
        <i/>
        <sz val="10"/>
        <rFont val="Symbol"/>
        <family val="1"/>
      </rPr>
      <t>g</t>
    </r>
    <r>
      <rPr>
        <sz val="10"/>
        <rFont val="Times New Roman"/>
        <family val="1"/>
      </rPr>
      <t xml:space="preserve"> =</t>
    </r>
  </si>
  <si>
    <t>error =</t>
  </si>
  <si>
    <t>1/HMean(2.nd, 3.rd used values) =</t>
  </si>
  <si>
    <t>[This is doubtful, and Solver may be misled, because apparently the optimum is VERY flat.]</t>
  </si>
  <si>
    <t>It seems that, once more, there is an ATTRACTOR:</t>
  </si>
  <si>
    <t>Solver model</t>
  </si>
  <si>
    <t>Sum:</t>
  </si>
  <si>
    <t>Average:</t>
  </si>
  <si>
    <t>Inverse:</t>
  </si>
  <si>
    <r>
      <t>Inverse * cos</t>
    </r>
    <r>
      <rPr>
        <vertAlign val="superscript"/>
        <sz val="10"/>
        <rFont val="Arial Narrow"/>
        <family val="2"/>
      </rPr>
      <t>2</t>
    </r>
    <r>
      <rPr>
        <sz val="10"/>
        <rFont val="Symbol"/>
        <family val="1"/>
      </rPr>
      <t>g</t>
    </r>
    <r>
      <rPr>
        <sz val="10"/>
        <rFont val="Arial Narrow"/>
        <family val="0"/>
      </rPr>
      <t>:</t>
    </r>
  </si>
  <si>
    <r>
      <t>For</t>
    </r>
    <r>
      <rPr>
        <sz val="10"/>
        <rFont val="Arial Narrow"/>
        <family val="0"/>
      </rPr>
      <t xml:space="preserve"> </t>
    </r>
    <r>
      <rPr>
        <i/>
        <sz val="10"/>
        <rFont val="Arial Narrow"/>
        <family val="2"/>
      </rPr>
      <t>n</t>
    </r>
    <r>
      <rPr>
        <sz val="10"/>
        <rFont val="Arial Narrow"/>
        <family val="0"/>
      </rPr>
      <t xml:space="preserve"> odd, </t>
    </r>
    <r>
      <rPr>
        <i/>
        <sz val="10"/>
        <rFont val="Arial Narrow"/>
        <family val="2"/>
      </rPr>
      <t>X</t>
    </r>
    <r>
      <rPr>
        <sz val="10"/>
        <rFont val="Arial Narrow"/>
        <family val="0"/>
      </rPr>
      <t xml:space="preserve"> tends to the "central" point; for </t>
    </r>
    <r>
      <rPr>
        <i/>
        <sz val="10"/>
        <rFont val="Arial Narrow"/>
        <family val="2"/>
      </rPr>
      <t>n</t>
    </r>
    <r>
      <rPr>
        <sz val="10"/>
        <rFont val="Arial Narrow"/>
        <family val="0"/>
      </rPr>
      <t xml:space="preserve"> even, 1/</t>
    </r>
    <r>
      <rPr>
        <i/>
        <sz val="10"/>
        <rFont val="Arial Narrow"/>
        <family val="2"/>
      </rPr>
      <t>X</t>
    </r>
    <r>
      <rPr>
        <sz val="10"/>
        <rFont val="Arial Narrow"/>
        <family val="0"/>
      </rPr>
      <t xml:space="preserve"> tends to Hmean(two "central" points).</t>
    </r>
  </si>
  <si>
    <r>
      <t>x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=</t>
    </r>
  </si>
  <si>
    <t>rad.</t>
  </si>
  <si>
    <r>
      <t>x</t>
    </r>
    <r>
      <rPr>
        <vertAlign val="subscript"/>
        <sz val="10"/>
        <rFont val="Times New Roman"/>
        <family val="1"/>
      </rPr>
      <t>2</t>
    </r>
  </si>
  <si>
    <r>
      <t>x</t>
    </r>
    <r>
      <rPr>
        <vertAlign val="superscript"/>
        <sz val="10"/>
        <rFont val="Times New Roman"/>
        <family val="1"/>
      </rPr>
      <t>*</t>
    </r>
  </si>
  <si>
    <r>
      <t>D</t>
    </r>
    <r>
      <rPr>
        <sz val="10"/>
        <rFont val="Times New Roman"/>
        <family val="1"/>
      </rPr>
      <t xml:space="preserve"> =</t>
    </r>
  </si>
  <si>
    <r>
      <t>1/</t>
    </r>
    <r>
      <rPr>
        <i/>
        <sz val="10"/>
        <rFont val="Times New Roman"/>
        <family val="1"/>
      </rPr>
      <t>x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>+1/</t>
    </r>
    <r>
      <rPr>
        <i/>
        <sz val="10"/>
        <rFont val="Times New Roman"/>
        <family val="1"/>
      </rPr>
      <t>x</t>
    </r>
    <r>
      <rPr>
        <vertAlign val="subscript"/>
        <sz val="10"/>
        <rFont val="Times New Roman"/>
        <family val="1"/>
      </rPr>
      <t>2</t>
    </r>
  </si>
  <si>
    <r>
      <t>cos(</t>
    </r>
    <r>
      <rPr>
        <i/>
        <sz val="10"/>
        <rFont val="Symbol"/>
        <family val="1"/>
      </rPr>
      <t>g</t>
    </r>
    <r>
      <rPr>
        <sz val="10"/>
        <rFont val="Times New Roman"/>
        <family val="1"/>
      </rPr>
      <t>) =</t>
    </r>
  </si>
  <si>
    <r>
      <t>2 cos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(</t>
    </r>
    <r>
      <rPr>
        <i/>
        <sz val="10"/>
        <rFont val="Symbol"/>
        <family val="1"/>
      </rPr>
      <t>g</t>
    </r>
    <r>
      <rPr>
        <sz val="10"/>
        <rFont val="Times New Roman"/>
        <family val="1"/>
      </rPr>
      <t>) =</t>
    </r>
  </si>
  <si>
    <r>
      <t>Limit(</t>
    </r>
    <r>
      <rPr>
        <i/>
        <sz val="10"/>
        <rFont val="Times New Roman"/>
        <family val="1"/>
      </rPr>
      <t>x</t>
    </r>
    <r>
      <rPr>
        <vertAlign val="superscript"/>
        <sz val="10"/>
        <rFont val="Times New Roman"/>
        <family val="1"/>
      </rPr>
      <t>*</t>
    </r>
    <r>
      <rPr>
        <sz val="10"/>
        <rFont val="Times New Roman"/>
        <family val="1"/>
      </rPr>
      <t>)</t>
    </r>
  </si>
  <si>
    <r>
      <t>x</t>
    </r>
    <r>
      <rPr>
        <b/>
        <sz val="10"/>
        <rFont val="Arial Narrow"/>
        <family val="2"/>
      </rPr>
      <t xml:space="preserve">* vs </t>
    </r>
    <r>
      <rPr>
        <b/>
        <i/>
        <sz val="10"/>
        <rFont val="Arial Narrow"/>
        <family val="2"/>
      </rPr>
      <t>x</t>
    </r>
    <r>
      <rPr>
        <b/>
        <vertAlign val="subscript"/>
        <sz val="10"/>
        <rFont val="Arial Narrow"/>
        <family val="2"/>
      </rPr>
      <t>2</t>
    </r>
  </si>
  <si>
    <r>
      <t>x</t>
    </r>
    <r>
      <rPr>
        <b/>
        <sz val="10"/>
        <rFont val="Arial Narrow"/>
        <family val="2"/>
      </rPr>
      <t xml:space="preserve">* vs </t>
    </r>
    <r>
      <rPr>
        <b/>
        <i/>
        <sz val="10"/>
        <rFont val="Symbol"/>
        <family val="1"/>
      </rPr>
      <t>g</t>
    </r>
  </si>
  <si>
    <r>
      <t>x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=</t>
    </r>
  </si>
  <si>
    <t>g</t>
  </si>
  <si>
    <t>º</t>
  </si>
  <si>
    <r>
      <t>d</t>
    </r>
    <r>
      <rPr>
        <vertAlign val="subscript"/>
        <sz val="10"/>
        <rFont val="Times New Roman"/>
        <family val="1"/>
      </rPr>
      <t>1</t>
    </r>
  </si>
  <si>
    <r>
      <t>d</t>
    </r>
    <r>
      <rPr>
        <vertAlign val="subscript"/>
        <sz val="10"/>
        <rFont val="Times New Roman"/>
        <family val="1"/>
      </rPr>
      <t>2</t>
    </r>
  </si>
  <si>
    <t>x</t>
  </si>
  <si>
    <r>
      <t>tan(</t>
    </r>
    <r>
      <rPr>
        <i/>
        <sz val="10"/>
        <rFont val="Symbol"/>
        <family val="1"/>
      </rPr>
      <t>g</t>
    </r>
    <r>
      <rPr>
        <sz val="10"/>
        <rFont val="Times New Roman"/>
        <family val="1"/>
      </rPr>
      <t>) =</t>
    </r>
  </si>
  <si>
    <t>D</t>
  </si>
  <si>
    <r>
      <t>D</t>
    </r>
    <r>
      <rPr>
        <b/>
        <sz val="10"/>
        <rFont val="Arial Narrow"/>
        <family val="2"/>
      </rPr>
      <t xml:space="preserve"> vs </t>
    </r>
    <r>
      <rPr>
        <b/>
        <i/>
        <sz val="10"/>
        <rFont val="Arial Narrow"/>
        <family val="2"/>
      </rPr>
      <t>x</t>
    </r>
  </si>
  <si>
    <t>=Dmin</t>
  </si>
  <si>
    <r>
      <t>x</t>
    </r>
    <r>
      <rPr>
        <vertAlign val="superscript"/>
        <sz val="10"/>
        <rFont val="Times New Roman"/>
        <family val="1"/>
      </rPr>
      <t>*</t>
    </r>
    <r>
      <rPr>
        <sz val="10"/>
        <rFont val="Times New Roman"/>
        <family val="1"/>
      </rPr>
      <t xml:space="preserve"> =</t>
    </r>
  </si>
  <si>
    <r>
      <t xml:space="preserve">Point </t>
    </r>
    <r>
      <rPr>
        <i/>
        <sz val="10"/>
        <rFont val="Arial Narrow"/>
        <family val="2"/>
      </rPr>
      <t>P</t>
    </r>
    <r>
      <rPr>
        <sz val="10"/>
        <rFont val="Arial Narrow"/>
        <family val="2"/>
      </rPr>
      <t xml:space="preserve"> (optimized)</t>
    </r>
  </si>
  <si>
    <t>Manipulate only the green cells</t>
  </si>
  <si>
    <t>Candidate solution:</t>
  </si>
  <si>
    <t>Beware, particular case (4 points):</t>
  </si>
  <si>
    <t>Not easy to understand without my explanation</t>
  </si>
  <si>
    <t>08Feb2009</t>
  </si>
  <si>
    <r>
      <t>r</t>
    </r>
    <r>
      <rPr>
        <sz val="10"/>
        <rFont val="Times New Roman"/>
        <family val="1"/>
      </rPr>
      <t xml:space="preserve"> =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</si>
</sst>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5">
    <font>
      <sz val="10"/>
      <name val="Arial Narrow"/>
      <family val="0"/>
    </font>
    <font>
      <i/>
      <sz val="10"/>
      <name val="Arial Narrow"/>
      <family val="2"/>
    </font>
    <font>
      <i/>
      <sz val="10"/>
      <name val="Times New Roman"/>
      <family val="1"/>
    </font>
    <font>
      <i/>
      <vertAlign val="subscript"/>
      <sz val="10"/>
      <name val="Times New Roman"/>
      <family val="1"/>
    </font>
    <font>
      <sz val="10"/>
      <name val="Times New Roman"/>
      <family val="1"/>
    </font>
    <font>
      <i/>
      <sz val="10"/>
      <name val="Symbol"/>
      <family val="1"/>
    </font>
    <font>
      <b/>
      <sz val="10"/>
      <name val="Arial Narrow"/>
      <family val="2"/>
    </font>
    <font>
      <vertAlign val="subscript"/>
      <sz val="10"/>
      <name val="Times New Roman"/>
      <family val="1"/>
    </font>
    <font>
      <sz val="8"/>
      <name val="Arial Narrow"/>
      <family val="0"/>
    </font>
    <font>
      <b/>
      <sz val="9"/>
      <name val="Arial Narrow"/>
      <family val="2"/>
    </font>
    <font>
      <b/>
      <i/>
      <sz val="10"/>
      <name val="Arial Narrow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0"/>
      <name val="Symbol"/>
      <family val="1"/>
    </font>
    <font>
      <b/>
      <i/>
      <vertAlign val="subscript"/>
      <sz val="10"/>
      <name val="Times New Roman"/>
      <family val="1"/>
    </font>
    <font>
      <b/>
      <vertAlign val="subscript"/>
      <sz val="10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10"/>
      <name val="Arial Narrow"/>
      <family val="2"/>
    </font>
    <font>
      <sz val="10"/>
      <name val="Symbol"/>
      <family val="1"/>
    </font>
    <font>
      <sz val="11"/>
      <name val="Times New Roman"/>
      <family val="1"/>
    </font>
    <font>
      <b/>
      <vertAlign val="subscript"/>
      <sz val="10"/>
      <name val="Arial Narrow"/>
      <family val="2"/>
    </font>
    <font>
      <b/>
      <i/>
      <sz val="10"/>
      <name val="Symbol"/>
      <family val="1"/>
    </font>
    <font>
      <i/>
      <sz val="11"/>
      <name val="Times New Roman"/>
      <family val="1"/>
    </font>
    <font>
      <i/>
      <sz val="11"/>
      <name val="Symbol"/>
      <family val="1"/>
    </font>
    <font>
      <vertAlign val="subscript"/>
      <sz val="1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2" borderId="0" xfId="0" applyFill="1" applyAlignment="1">
      <alignment horizontal="center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0" fillId="3" borderId="0" xfId="0" applyFill="1" applyAlignment="1">
      <alignment horizontal="center"/>
    </xf>
    <xf numFmtId="0" fontId="6" fillId="0" borderId="0" xfId="0" applyFont="1" applyAlignment="1">
      <alignment/>
    </xf>
    <xf numFmtId="0" fontId="9" fillId="0" borderId="0" xfId="0" applyFont="1" applyAlignment="1" quotePrefix="1">
      <alignment/>
    </xf>
    <xf numFmtId="0" fontId="0" fillId="4" borderId="0" xfId="0" applyFill="1" applyAlignment="1">
      <alignment/>
    </xf>
    <xf numFmtId="0" fontId="10" fillId="0" borderId="0" xfId="0" applyFont="1" applyAlignment="1">
      <alignment horizontal="right"/>
    </xf>
    <xf numFmtId="0" fontId="9" fillId="0" borderId="0" xfId="0" applyFont="1" applyAlignment="1" quotePrefix="1">
      <alignment horizontal="left"/>
    </xf>
    <xf numFmtId="0" fontId="10" fillId="2" borderId="0" xfId="0" applyFont="1" applyFill="1" applyAlignment="1">
      <alignment horizontal="center"/>
    </xf>
    <xf numFmtId="0" fontId="0" fillId="5" borderId="0" xfId="0" applyFill="1" applyAlignment="1">
      <alignment horizontal="right"/>
    </xf>
    <xf numFmtId="0" fontId="0" fillId="5" borderId="0" xfId="0" applyFill="1" applyAlignment="1">
      <alignment/>
    </xf>
    <xf numFmtId="0" fontId="10" fillId="0" borderId="0" xfId="0" applyFont="1" applyAlignment="1">
      <alignment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0" fillId="0" borderId="1" xfId="0" applyBorder="1" applyAlignment="1">
      <alignment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0" xfId="0" applyAlignment="1" quotePrefix="1">
      <alignment/>
    </xf>
    <xf numFmtId="0" fontId="11" fillId="0" borderId="2" xfId="0" applyFont="1" applyBorder="1" applyAlignment="1">
      <alignment horizontal="right"/>
    </xf>
    <xf numFmtId="0" fontId="6" fillId="2" borderId="3" xfId="0" applyFont="1" applyFill="1" applyBorder="1" applyAlignment="1">
      <alignment horizontal="center"/>
    </xf>
    <xf numFmtId="0" fontId="0" fillId="0" borderId="3" xfId="0" applyBorder="1" applyAlignment="1">
      <alignment/>
    </xf>
    <xf numFmtId="0" fontId="11" fillId="0" borderId="3" xfId="0" applyFont="1" applyBorder="1" applyAlignment="1">
      <alignment horizontal="right"/>
    </xf>
    <xf numFmtId="0" fontId="0" fillId="0" borderId="4" xfId="0" applyBorder="1" applyAlignment="1">
      <alignment horizontal="center"/>
    </xf>
    <xf numFmtId="0" fontId="0" fillId="0" borderId="0" xfId="0" applyFill="1" applyAlignment="1">
      <alignment/>
    </xf>
    <xf numFmtId="0" fontId="11" fillId="0" borderId="0" xfId="0" applyFont="1" applyFill="1" applyAlignment="1">
      <alignment horizontal="right"/>
    </xf>
    <xf numFmtId="0" fontId="6" fillId="3" borderId="5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/>
        <i val="0"/>
        <color rgb="FF00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chartsheet" Target="chartsheets/sheet2.xml" /><Relationship Id="rId6" Type="http://schemas.openxmlformats.org/officeDocument/2006/relationships/worksheet" Target="worksheets/sheet4.xml" /><Relationship Id="rId7" Type="http://schemas.openxmlformats.org/officeDocument/2006/relationships/chartsheet" Target="chartsheets/sheet3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1" u="none" baseline="0"/>
              <a:t>x</a:t>
            </a:r>
            <a:r>
              <a:rPr lang="en-US" cap="none" sz="1100" b="0" i="0" u="none" baseline="0"/>
              <a:t>* vs </a:t>
            </a:r>
            <a:r>
              <a:rPr lang="en-US" cap="none" sz="1100" b="0" i="1" u="none" baseline="0"/>
              <a:t>x</a:t>
            </a:r>
            <a:r>
              <a:rPr lang="en-US" cap="none" sz="1100" b="0" i="0" u="none" baseline="-25000"/>
              <a:t>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x_vsx2!$D$8</c:f>
              <c:strCache>
                <c:ptCount val="1"/>
                <c:pt idx="0">
                  <c:v>x*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x_vsx2!$A$9:$A$25</c:f>
              <c:numCache>
                <c:ptCount val="17"/>
                <c:pt idx="0">
                  <c:v>1</c:v>
                </c:pt>
                <c:pt idx="1">
                  <c:v>1.75</c:v>
                </c:pt>
                <c:pt idx="2">
                  <c:v>2.5</c:v>
                </c:pt>
                <c:pt idx="3">
                  <c:v>3.25</c:v>
                </c:pt>
                <c:pt idx="4">
                  <c:v>4</c:v>
                </c:pt>
                <c:pt idx="5">
                  <c:v>4.75</c:v>
                </c:pt>
                <c:pt idx="6">
                  <c:v>5.5</c:v>
                </c:pt>
                <c:pt idx="7">
                  <c:v>6.25</c:v>
                </c:pt>
                <c:pt idx="8">
                  <c:v>7</c:v>
                </c:pt>
                <c:pt idx="9">
                  <c:v>7.75</c:v>
                </c:pt>
                <c:pt idx="10">
                  <c:v>8.5</c:v>
                </c:pt>
                <c:pt idx="11">
                  <c:v>9.25</c:v>
                </c:pt>
                <c:pt idx="12">
                  <c:v>10</c:v>
                </c:pt>
                <c:pt idx="13">
                  <c:v>10.75</c:v>
                </c:pt>
                <c:pt idx="14">
                  <c:v>11.5</c:v>
                </c:pt>
                <c:pt idx="15">
                  <c:v>12.25</c:v>
                </c:pt>
                <c:pt idx="16">
                  <c:v>13</c:v>
                </c:pt>
              </c:numCache>
            </c:numRef>
          </c:xVal>
          <c:yVal>
            <c:numRef>
              <c:f>x_vsx2!$D$9:$D$25</c:f>
              <c:numCache>
                <c:ptCount val="17"/>
                <c:pt idx="0">
                  <c:v>0.9999999695382584</c:v>
                </c:pt>
                <c:pt idx="1">
                  <c:v>1.2727272339577835</c:v>
                </c:pt>
                <c:pt idx="2">
                  <c:v>1.428571385054655</c:v>
                </c:pt>
                <c:pt idx="3">
                  <c:v>1.5294117181173366</c:v>
                </c:pt>
                <c:pt idx="4">
                  <c:v>1.5999999512612135</c:v>
                </c:pt>
                <c:pt idx="5">
                  <c:v>1.6521738627153837</c:v>
                </c:pt>
                <c:pt idx="6">
                  <c:v>1.6923076407570525</c:v>
                </c:pt>
                <c:pt idx="7">
                  <c:v>1.7241378785142387</c:v>
                </c:pt>
                <c:pt idx="8">
                  <c:v>1.7499999466919525</c:v>
                </c:pt>
                <c:pt idx="9">
                  <c:v>1.7714285174677722</c:v>
                </c:pt>
                <c:pt idx="10">
                  <c:v>1.7894736297000413</c:v>
                </c:pt>
                <c:pt idx="11">
                  <c:v>1.8048779938007593</c:v>
                </c:pt>
                <c:pt idx="12">
                  <c:v>1.8181817627968335</c:v>
                </c:pt>
                <c:pt idx="13">
                  <c:v>1.8297871783040476</c:v>
                </c:pt>
                <c:pt idx="14">
                  <c:v>1.8399999439503958</c:v>
                </c:pt>
                <c:pt idx="15">
                  <c:v>1.8490565474481004</c:v>
                </c:pt>
                <c:pt idx="16">
                  <c:v>1.8571428005710515</c:v>
                </c:pt>
              </c:numCache>
            </c:numRef>
          </c:y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x_vsx2!$A$9:$A$25</c:f>
              <c:numCache>
                <c:ptCount val="17"/>
                <c:pt idx="0">
                  <c:v>1</c:v>
                </c:pt>
                <c:pt idx="1">
                  <c:v>1.75</c:v>
                </c:pt>
                <c:pt idx="2">
                  <c:v>2.5</c:v>
                </c:pt>
                <c:pt idx="3">
                  <c:v>3.25</c:v>
                </c:pt>
                <c:pt idx="4">
                  <c:v>4</c:v>
                </c:pt>
                <c:pt idx="5">
                  <c:v>4.75</c:v>
                </c:pt>
                <c:pt idx="6">
                  <c:v>5.5</c:v>
                </c:pt>
                <c:pt idx="7">
                  <c:v>6.25</c:v>
                </c:pt>
                <c:pt idx="8">
                  <c:v>7</c:v>
                </c:pt>
                <c:pt idx="9">
                  <c:v>7.75</c:v>
                </c:pt>
                <c:pt idx="10">
                  <c:v>8.5</c:v>
                </c:pt>
                <c:pt idx="11">
                  <c:v>9.25</c:v>
                </c:pt>
                <c:pt idx="12">
                  <c:v>10</c:v>
                </c:pt>
                <c:pt idx="13">
                  <c:v>10.75</c:v>
                </c:pt>
                <c:pt idx="14">
                  <c:v>11.5</c:v>
                </c:pt>
                <c:pt idx="15">
                  <c:v>12.25</c:v>
                </c:pt>
                <c:pt idx="16">
                  <c:v>13</c:v>
                </c:pt>
              </c:numCache>
            </c:numRef>
          </c:xVal>
          <c:yVal>
            <c:numRef>
              <c:f>x_vsx2!$E$9:$E$25</c:f>
              <c:numCache>
                <c:ptCount val="17"/>
                <c:pt idx="0">
                  <c:v>1.9999999390765169</c:v>
                </c:pt>
                <c:pt idx="1">
                  <c:v>1.9999999390765169</c:v>
                </c:pt>
                <c:pt idx="2">
                  <c:v>1.9999999390765169</c:v>
                </c:pt>
                <c:pt idx="3">
                  <c:v>1.9999999390765169</c:v>
                </c:pt>
                <c:pt idx="4">
                  <c:v>1.9999999390765169</c:v>
                </c:pt>
                <c:pt idx="5">
                  <c:v>1.9999999390765169</c:v>
                </c:pt>
                <c:pt idx="6">
                  <c:v>1.9999999390765169</c:v>
                </c:pt>
                <c:pt idx="7">
                  <c:v>1.9999999390765169</c:v>
                </c:pt>
                <c:pt idx="8">
                  <c:v>1.9999999390765169</c:v>
                </c:pt>
                <c:pt idx="9">
                  <c:v>1.9999999390765169</c:v>
                </c:pt>
                <c:pt idx="10">
                  <c:v>1.9999999390765169</c:v>
                </c:pt>
                <c:pt idx="11">
                  <c:v>1.9999999390765169</c:v>
                </c:pt>
                <c:pt idx="12">
                  <c:v>1.9999999390765169</c:v>
                </c:pt>
                <c:pt idx="13">
                  <c:v>1.9999999390765169</c:v>
                </c:pt>
                <c:pt idx="14">
                  <c:v>1.9999999390765169</c:v>
                </c:pt>
                <c:pt idx="15">
                  <c:v>1.9999999390765169</c:v>
                </c:pt>
                <c:pt idx="16">
                  <c:v>1.9999999390765169</c:v>
                </c:pt>
              </c:numCache>
            </c:numRef>
          </c:yVal>
          <c:smooth val="0"/>
        </c:ser>
        <c:axId val="16551931"/>
        <c:axId val="14749652"/>
      </c:scatterChart>
      <c:valAx>
        <c:axId val="16551931"/>
        <c:scaling>
          <c:orientation val="minMax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1" u="none" baseline="0"/>
                  <a:t>x</a:t>
                </a:r>
                <a:r>
                  <a:rPr lang="en-US" cap="none" sz="1100" b="0" i="0" u="none" baseline="-25000"/>
                  <a:t>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4749652"/>
        <c:crosses val="autoZero"/>
        <c:crossBetween val="midCat"/>
        <c:dispUnits/>
      </c:valAx>
      <c:valAx>
        <c:axId val="1474965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x*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6551931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1" u="none" baseline="0"/>
              <a:t>x</a:t>
            </a:r>
            <a:r>
              <a:rPr lang="en-US" cap="none" sz="1100" b="0" i="0" u="none" baseline="0"/>
              <a:t>* vs </a:t>
            </a:r>
            <a:r>
              <a:rPr lang="en-US" cap="none" sz="1100" b="0" i="1" u="none" baseline="0"/>
              <a:t>g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x_vsg!$D$8</c:f>
              <c:strCache>
                <c:ptCount val="1"/>
                <c:pt idx="0">
                  <c:v>x*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x_vsg!$A$9:$A$27</c:f>
              <c:numCache>
                <c:ptCount val="19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</c:numCache>
            </c:numRef>
          </c:xVal>
          <c:yVal>
            <c:numRef>
              <c:f>x_vsg!$D$9:$D$27</c:f>
              <c:numCache>
                <c:ptCount val="19"/>
                <c:pt idx="0">
                  <c:v>1.8181818181818181</c:v>
                </c:pt>
                <c:pt idx="1">
                  <c:v>1.8112630874395372</c:v>
                </c:pt>
                <c:pt idx="2">
                  <c:v>1.7905595509312873</c:v>
                </c:pt>
                <c:pt idx="3">
                  <c:v>1.7562287750710333</c:v>
                </c:pt>
                <c:pt idx="4">
                  <c:v>1.7085320377925608</c:v>
                </c:pt>
                <c:pt idx="5">
                  <c:v>1.6478323400666361</c:v>
                </c:pt>
                <c:pt idx="6">
                  <c:v>1.574591643244434</c:v>
                </c:pt>
                <c:pt idx="7">
                  <c:v>1.4893673532527123</c:v>
                </c:pt>
                <c:pt idx="8">
                  <c:v>1.3928080783981418</c:v>
                </c:pt>
                <c:pt idx="9">
                  <c:v>1.2856486930664501</c:v>
                </c:pt>
                <c:pt idx="10">
                  <c:v>1.168704744884617</c:v>
                </c:pt>
                <c:pt idx="11">
                  <c:v>1.042866247910993</c:v>
                </c:pt>
                <c:pt idx="12">
                  <c:v>0.9090909090909093</c:v>
                </c:pt>
                <c:pt idx="13">
                  <c:v>0.7683968395285444</c:v>
                </c:pt>
                <c:pt idx="14">
                  <c:v>0.6218548060466705</c:v>
                </c:pt>
                <c:pt idx="15">
                  <c:v>0.4705800820045831</c:v>
                </c:pt>
                <c:pt idx="16">
                  <c:v>0.31572395939441894</c:v>
                </c:pt>
                <c:pt idx="17">
                  <c:v>0.15846498681392387</c:v>
                </c:pt>
                <c:pt idx="18">
                  <c:v>1.1137713226442E-16</c:v>
                </c:pt>
              </c:numCache>
            </c:numRef>
          </c:yVal>
          <c:smooth val="0"/>
        </c:ser>
        <c:axId val="65638005"/>
        <c:axId val="53871134"/>
      </c:scatterChart>
      <c:valAx>
        <c:axId val="65638005"/>
        <c:scaling>
          <c:orientation val="minMax"/>
          <c:max val="9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1" u="none" baseline="0"/>
                  <a:t>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3871134"/>
        <c:crosses val="autoZero"/>
        <c:crossBetween val="midCat"/>
        <c:dispUnits/>
      </c:valAx>
      <c:valAx>
        <c:axId val="5387113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x*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5638005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1" u="none" baseline="0"/>
              <a:t>D</a:t>
            </a:r>
            <a:r>
              <a:rPr lang="en-US" cap="none" sz="1100" b="0" i="0" u="none" baseline="0"/>
              <a:t> vs </a:t>
            </a:r>
            <a:r>
              <a:rPr lang="en-US" cap="none" sz="1100" b="0" i="1" u="none" baseline="0"/>
              <a:t>x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Dvsx!$D$8</c:f>
              <c:strCache>
                <c:ptCount val="1"/>
                <c:pt idx="0">
                  <c:v>D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Dvsx!$A$9:$A$27</c:f>
              <c:numCache>
                <c:ptCount val="19"/>
                <c:pt idx="0">
                  <c:v>0</c:v>
                </c:pt>
                <c:pt idx="1">
                  <c:v>0.75</c:v>
                </c:pt>
                <c:pt idx="2">
                  <c:v>1.5</c:v>
                </c:pt>
                <c:pt idx="3">
                  <c:v>2.25</c:v>
                </c:pt>
                <c:pt idx="4">
                  <c:v>3</c:v>
                </c:pt>
                <c:pt idx="5">
                  <c:v>3.75</c:v>
                </c:pt>
                <c:pt idx="6">
                  <c:v>4.5</c:v>
                </c:pt>
                <c:pt idx="7">
                  <c:v>5.25</c:v>
                </c:pt>
                <c:pt idx="8">
                  <c:v>6</c:v>
                </c:pt>
                <c:pt idx="9">
                  <c:v>6.75</c:v>
                </c:pt>
                <c:pt idx="10">
                  <c:v>7.5</c:v>
                </c:pt>
                <c:pt idx="11">
                  <c:v>8.25</c:v>
                </c:pt>
                <c:pt idx="12">
                  <c:v>9</c:v>
                </c:pt>
                <c:pt idx="13">
                  <c:v>9.75</c:v>
                </c:pt>
                <c:pt idx="14">
                  <c:v>10.5</c:v>
                </c:pt>
                <c:pt idx="15">
                  <c:v>11.25</c:v>
                </c:pt>
                <c:pt idx="16">
                  <c:v>12</c:v>
                </c:pt>
              </c:numCache>
            </c:numRef>
          </c:xVal>
          <c:yVal>
            <c:numRef>
              <c:f>Dvsx!$D$9:$D$27</c:f>
              <c:numCache>
                <c:ptCount val="19"/>
                <c:pt idx="0">
                  <c:v>4</c:v>
                </c:pt>
                <c:pt idx="1">
                  <c:v>2.520958109149666</c:v>
                </c:pt>
                <c:pt idx="2">
                  <c:v>2.050528648323195</c:v>
                </c:pt>
                <c:pt idx="3">
                  <c:v>2.090996499492272</c:v>
                </c:pt>
                <c:pt idx="4">
                  <c:v>2.4335823776022094</c:v>
                </c:pt>
                <c:pt idx="5">
                  <c:v>3.691871100852989</c:v>
                </c:pt>
                <c:pt idx="6">
                  <c:v>5.16254162963458</c:v>
                </c:pt>
                <c:pt idx="7">
                  <c:v>6.659603992891464</c:v>
                </c:pt>
                <c:pt idx="8">
                  <c:v>8.16426373134038</c:v>
                </c:pt>
                <c:pt idx="9">
                  <c:v>9.67212097548208</c:v>
                </c:pt>
                <c:pt idx="10">
                  <c:v>11.181622132513262</c:v>
                </c:pt>
                <c:pt idx="11">
                  <c:v>12.692080016397382</c:v>
                </c:pt>
                <c:pt idx="12">
                  <c:v>14.203143834521493</c:v>
                </c:pt>
                <c:pt idx="13">
                  <c:v>15.714615748068825</c:v>
                </c:pt>
                <c:pt idx="14">
                  <c:v>17.226375668184346</c:v>
                </c:pt>
                <c:pt idx="15">
                  <c:v>18.7383464586715</c:v>
                </c:pt>
                <c:pt idx="16">
                  <c:v>20.250476297152126</c:v>
                </c:pt>
              </c:numCache>
            </c:numRef>
          </c:yVal>
          <c:smooth val="0"/>
        </c:ser>
        <c:axId val="15078159"/>
        <c:axId val="1485704"/>
      </c:scatterChart>
      <c:valAx>
        <c:axId val="15078159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1" u="none" baseline="0"/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485704"/>
        <c:crosses val="autoZero"/>
        <c:crossBetween val="midCat"/>
        <c:dispUnits/>
      </c:valAx>
      <c:valAx>
        <c:axId val="14857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1" u="none" baseline="0"/>
                  <a:t>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5078159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1.23" right="0.75" top="1" bottom="5.75" header="0.5" footer="0.5"/>
  <pageSetup horizontalDpi="600" verticalDpi="60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1.23" right="0.75" top="1" bottom="5.75" header="0.5" footer="0.5"/>
  <pageSetup horizontalDpi="600" verticalDpi="600" orientation="portrait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1.23" right="0.75" top="1" bottom="5.75" header="0.5" footer="0.5"/>
  <pageSetup horizontalDpi="600" verticalDpi="600" orientation="portrait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34050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34050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34050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 topLeftCell="A1">
      <selection activeCell="A1" sqref="A1"/>
    </sheetView>
  </sheetViews>
  <sheetFormatPr defaultColWidth="9.33203125" defaultRowHeight="12.75"/>
  <sheetData>
    <row r="1" spans="1:7" ht="13.5">
      <c r="A1" s="16" t="s">
        <v>52</v>
      </c>
      <c r="C1" s="12" t="s">
        <v>0</v>
      </c>
      <c r="G1" s="20" t="s">
        <v>51</v>
      </c>
    </row>
    <row r="2" spans="1:3" ht="13.5">
      <c r="A2" s="13"/>
      <c r="B2" s="15" t="s">
        <v>12</v>
      </c>
      <c r="C2" t="s">
        <v>18</v>
      </c>
    </row>
    <row r="3" ht="12.75">
      <c r="D3" s="5" t="s">
        <v>24</v>
      </c>
    </row>
    <row r="4" ht="12.75">
      <c r="D4" t="s">
        <v>17</v>
      </c>
    </row>
    <row r="6" spans="1:6" ht="12.75">
      <c r="A6" s="4" t="s">
        <v>3</v>
      </c>
      <c r="B6" s="6">
        <v>0.05</v>
      </c>
      <c r="C6" s="5" t="s">
        <v>4</v>
      </c>
      <c r="D6" s="1">
        <f>B6*PI()/180</f>
        <v>0.0008726646259971648</v>
      </c>
      <c r="E6" t="s">
        <v>5</v>
      </c>
      <c r="F6" s="12" t="s">
        <v>48</v>
      </c>
    </row>
    <row r="7" spans="1:4" ht="13.5" thickBot="1">
      <c r="A7" s="5" t="s">
        <v>47</v>
      </c>
      <c r="B7" s="5"/>
      <c r="C7" s="5"/>
      <c r="D7" s="1"/>
    </row>
    <row r="8" spans="1:7" ht="14.25" thickBot="1">
      <c r="A8" s="28" t="s">
        <v>6</v>
      </c>
      <c r="B8" s="29">
        <v>2.999997697935933</v>
      </c>
      <c r="C8" s="30"/>
      <c r="D8" s="31" t="s">
        <v>8</v>
      </c>
      <c r="E8" s="32">
        <f>$B$8*TAN($D$6)</f>
        <v>0.0026179925336334256</v>
      </c>
      <c r="F8" s="4" t="s">
        <v>53</v>
      </c>
      <c r="G8">
        <f>$B$8/COS($D$6)</f>
        <v>2.9999988402507434</v>
      </c>
    </row>
    <row r="9" spans="1:4" ht="15" thickBot="1">
      <c r="A9" s="7"/>
      <c r="B9" s="8"/>
      <c r="C9" s="33"/>
      <c r="D9" s="34" t="s">
        <v>13</v>
      </c>
    </row>
    <row r="10" spans="2:5" ht="13.5" thickBot="1">
      <c r="B10" s="3" t="s">
        <v>11</v>
      </c>
      <c r="C10" s="11">
        <f>SUM(C12:C16)</f>
        <v>3</v>
      </c>
      <c r="D10" s="35">
        <f>SUMPRODUCT($C$12:$C$16,$D$12:$D$16)</f>
        <v>3.00262313394692</v>
      </c>
      <c r="E10" s="10"/>
    </row>
    <row r="11" spans="1:8" ht="14.25">
      <c r="A11" s="2" t="s">
        <v>1</v>
      </c>
      <c r="B11" s="2" t="s">
        <v>2</v>
      </c>
      <c r="C11" s="1" t="s">
        <v>10</v>
      </c>
      <c r="D11" s="2" t="s">
        <v>7</v>
      </c>
      <c r="F11" s="9" t="s">
        <v>9</v>
      </c>
      <c r="H11" t="s">
        <v>50</v>
      </c>
    </row>
    <row r="12" spans="1:10" ht="12.75">
      <c r="A12" s="1">
        <v>1</v>
      </c>
      <c r="B12" s="6">
        <v>1</v>
      </c>
      <c r="C12" s="6">
        <v>1</v>
      </c>
      <c r="D12" s="1">
        <f>SQRT((B12-$B$8)^2+(0-$E$8)^2)</f>
        <v>1.9999994114083979</v>
      </c>
      <c r="F12" s="1">
        <f>C12/B12</f>
        <v>1</v>
      </c>
      <c r="I12" s="3" t="s">
        <v>16</v>
      </c>
      <c r="J12" s="38">
        <f>2/(1/B13+1/B14)</f>
        <v>3.428571428571429</v>
      </c>
    </row>
    <row r="13" spans="1:11" ht="12.75">
      <c r="A13" s="1">
        <f>A12+1</f>
        <v>2</v>
      </c>
      <c r="B13" s="17">
        <v>3</v>
      </c>
      <c r="C13" s="6">
        <v>1</v>
      </c>
      <c r="D13" s="1">
        <f>SQRT((B13-$B$8)^2+(0-$E$8)^2)</f>
        <v>0.0026179935457634976</v>
      </c>
      <c r="F13" s="1">
        <f>C13/B13</f>
        <v>0.3333333333333333</v>
      </c>
      <c r="I13" s="36" t="s">
        <v>49</v>
      </c>
      <c r="K13" s="18" t="s">
        <v>19</v>
      </c>
    </row>
    <row r="14" spans="1:11" ht="16.5">
      <c r="A14" s="1">
        <f>A13+1</f>
        <v>3</v>
      </c>
      <c r="B14" s="17">
        <v>4</v>
      </c>
      <c r="C14" s="6">
        <v>1</v>
      </c>
      <c r="D14" s="1">
        <f>SQRT((B14-$B$8)^2+(0-$E$8)^2)</f>
        <v>1.000005728992759</v>
      </c>
      <c r="F14" s="1">
        <f>C14/B14</f>
        <v>0.25</v>
      </c>
      <c r="H14" s="7" t="s">
        <v>14</v>
      </c>
      <c r="I14" s="37">
        <f>$J$12*COS($D$6)^2</f>
        <v>3.4285688175656364</v>
      </c>
      <c r="K14" s="19">
        <f>MIN($D$10)</f>
        <v>3.00262313394692</v>
      </c>
    </row>
    <row r="15" spans="1:11" ht="12.75">
      <c r="A15" s="1">
        <f>A14+1</f>
        <v>4</v>
      </c>
      <c r="B15" s="6">
        <v>60</v>
      </c>
      <c r="C15" s="6">
        <v>0</v>
      </c>
      <c r="D15" s="1">
        <f>SQRT((B15-$B$8)^2+(0-$E$8)^2)</f>
        <v>57.00000236218586</v>
      </c>
      <c r="F15" s="1">
        <f>C15/B15</f>
        <v>0</v>
      </c>
      <c r="H15" s="3" t="s">
        <v>15</v>
      </c>
      <c r="I15" s="1">
        <f>$I$14-$B$8</f>
        <v>0.4285711196297033</v>
      </c>
      <c r="K15" s="19">
        <f>COUNT($B$8)</f>
        <v>1</v>
      </c>
    </row>
    <row r="16" spans="1:11" ht="12.75">
      <c r="A16" s="1">
        <f>A15+1</f>
        <v>5</v>
      </c>
      <c r="B16" s="6">
        <v>65</v>
      </c>
      <c r="C16" s="6">
        <v>0</v>
      </c>
      <c r="D16" s="1">
        <f>SQRT((B16-$B$8)^2+(0-$E$8)^2)</f>
        <v>62.00000235733733</v>
      </c>
      <c r="F16" s="1">
        <f>C16/B16</f>
        <v>0</v>
      </c>
      <c r="K16" s="19">
        <f>{100;100;1E-12;5E-13;FALSE;FALSE;FALSE;1;1;1;1E-12;TRUE}</f>
        <v>100</v>
      </c>
    </row>
    <row r="17" spans="1:11" ht="12.75">
      <c r="A17" s="1"/>
      <c r="B17" s="3" t="s">
        <v>20</v>
      </c>
      <c r="C17" s="11">
        <f>SUM(C12:C16)</f>
        <v>3</v>
      </c>
      <c r="D17" s="1"/>
      <c r="E17" s="3" t="s">
        <v>20</v>
      </c>
      <c r="F17" s="11">
        <f>SUM(F12:F16)</f>
        <v>1.5833333333333333</v>
      </c>
      <c r="G17" s="1"/>
      <c r="H17" s="1"/>
      <c r="I17" s="1"/>
      <c r="J17" s="1"/>
      <c r="K17" s="1"/>
    </row>
    <row r="18" spans="1:11" ht="12.75">
      <c r="A18" s="1"/>
      <c r="B18" s="1"/>
      <c r="C18" s="1"/>
      <c r="D18" s="1"/>
      <c r="E18" s="3" t="s">
        <v>21</v>
      </c>
      <c r="F18" s="11">
        <f>$F$17/$C$17</f>
        <v>0.5277777777777778</v>
      </c>
      <c r="G18" s="1"/>
      <c r="H18" s="1"/>
      <c r="I18" s="1"/>
      <c r="J18" s="1"/>
      <c r="K18" s="1"/>
    </row>
    <row r="19" spans="1:11" ht="12.75">
      <c r="A19" s="1"/>
      <c r="B19" s="1"/>
      <c r="C19" s="1"/>
      <c r="D19" s="1"/>
      <c r="E19" s="3" t="s">
        <v>22</v>
      </c>
      <c r="F19" s="11">
        <f>1/$F$18</f>
        <v>1.894736842105263</v>
      </c>
      <c r="G19" s="1"/>
      <c r="H19" s="1"/>
      <c r="I19" s="1"/>
      <c r="J19" s="1"/>
      <c r="K19" s="1"/>
    </row>
    <row r="20" spans="1:11" ht="15">
      <c r="A20" s="1"/>
      <c r="B20" s="1"/>
      <c r="C20" s="1"/>
      <c r="D20" s="1"/>
      <c r="E20" s="3" t="s">
        <v>23</v>
      </c>
      <c r="F20" s="11">
        <f>$F$19*(COS($D$6)^2)</f>
        <v>1.8947353991810092</v>
      </c>
      <c r="G20" s="1"/>
      <c r="H20" s="1"/>
      <c r="I20" s="1"/>
      <c r="J20" s="1"/>
      <c r="K20" s="1"/>
    </row>
    <row r="21" spans="1:11" ht="12.7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workbookViewId="0" topLeftCell="A1">
      <selection activeCell="C1" sqref="C1"/>
    </sheetView>
  </sheetViews>
  <sheetFormatPr defaultColWidth="9.33203125" defaultRowHeight="12.75"/>
  <sheetData>
    <row r="1" ht="15.75">
      <c r="C1" s="20" t="s">
        <v>34</v>
      </c>
    </row>
    <row r="3" spans="1:2" ht="14.25">
      <c r="A3" s="7" t="s">
        <v>25</v>
      </c>
      <c r="B3" s="1">
        <v>1</v>
      </c>
    </row>
    <row r="5" spans="1:7" ht="12.75">
      <c r="A5" s="4" t="s">
        <v>3</v>
      </c>
      <c r="B5" s="1">
        <v>0.01</v>
      </c>
      <c r="C5" s="5" t="s">
        <v>4</v>
      </c>
      <c r="D5" s="1">
        <f>$B$5*PI()/180</f>
        <v>0.00017453292519943296</v>
      </c>
      <c r="E5" t="s">
        <v>26</v>
      </c>
      <c r="F5" s="21" t="s">
        <v>31</v>
      </c>
      <c r="G5" s="1">
        <f>COS($D$5)</f>
        <v>0.9999999847691291</v>
      </c>
    </row>
    <row r="6" spans="6:7" ht="15.75">
      <c r="F6" s="21" t="s">
        <v>32</v>
      </c>
      <c r="G6" s="5">
        <f>2*$G$5^2</f>
        <v>1.9999999390765169</v>
      </c>
    </row>
    <row r="7" spans="1:2" ht="12.75">
      <c r="A7" s="4" t="s">
        <v>29</v>
      </c>
      <c r="B7" s="1">
        <v>0.75</v>
      </c>
    </row>
    <row r="8" spans="1:5" ht="16.5">
      <c r="A8" s="22" t="s">
        <v>27</v>
      </c>
      <c r="B8" s="23" t="s">
        <v>30</v>
      </c>
      <c r="C8" s="24"/>
      <c r="D8" s="22" t="s">
        <v>28</v>
      </c>
      <c r="E8" s="25" t="s">
        <v>33</v>
      </c>
    </row>
    <row r="9" spans="1:5" ht="12.75">
      <c r="A9">
        <v>1</v>
      </c>
      <c r="B9">
        <f>1/$B$3+1/A9</f>
        <v>2</v>
      </c>
      <c r="C9">
        <f>B9/(2*$G$5^2)</f>
        <v>1.0000000304617425</v>
      </c>
      <c r="D9">
        <f>1/C9</f>
        <v>0.9999999695382584</v>
      </c>
      <c r="E9">
        <f aca="true" t="shared" si="0" ref="E9:E25">$G$6</f>
        <v>1.9999999390765169</v>
      </c>
    </row>
    <row r="10" spans="1:5" ht="12.75">
      <c r="A10">
        <f>A9+$B$7</f>
        <v>1.75</v>
      </c>
      <c r="B10">
        <f aca="true" t="shared" si="1" ref="B10:B25">1/$B$3+1/A10</f>
        <v>1.5714285714285714</v>
      </c>
      <c r="C10">
        <f aca="true" t="shared" si="2" ref="C10:C25">B10/(2*$G$5^2)</f>
        <v>0.785714309648512</v>
      </c>
      <c r="D10">
        <f aca="true" t="shared" si="3" ref="D10:D25">1/C10</f>
        <v>1.2727272339577835</v>
      </c>
      <c r="E10">
        <f t="shared" si="0"/>
        <v>1.9999999390765169</v>
      </c>
    </row>
    <row r="11" spans="1:5" ht="12.75">
      <c r="A11">
        <f aca="true" t="shared" si="4" ref="A11:A18">A10+$B$7</f>
        <v>2.5</v>
      </c>
      <c r="B11">
        <f t="shared" si="1"/>
        <v>1.4</v>
      </c>
      <c r="C11">
        <f t="shared" si="2"/>
        <v>0.7000000213232197</v>
      </c>
      <c r="D11">
        <f t="shared" si="3"/>
        <v>1.428571385054655</v>
      </c>
      <c r="E11">
        <f t="shared" si="0"/>
        <v>1.9999999390765169</v>
      </c>
    </row>
    <row r="12" spans="1:5" ht="12.75">
      <c r="A12">
        <f t="shared" si="4"/>
        <v>3.25</v>
      </c>
      <c r="B12">
        <f t="shared" si="1"/>
        <v>1.3076923076923077</v>
      </c>
      <c r="C12">
        <f t="shared" si="2"/>
        <v>0.653846173763447</v>
      </c>
      <c r="D12">
        <f t="shared" si="3"/>
        <v>1.5294117181173366</v>
      </c>
      <c r="E12">
        <f t="shared" si="0"/>
        <v>1.9999999390765169</v>
      </c>
    </row>
    <row r="13" spans="1:5" ht="12.75">
      <c r="A13">
        <f t="shared" si="4"/>
        <v>4</v>
      </c>
      <c r="B13">
        <f t="shared" si="1"/>
        <v>1.25</v>
      </c>
      <c r="C13">
        <f t="shared" si="2"/>
        <v>0.625000019038589</v>
      </c>
      <c r="D13">
        <f t="shared" si="3"/>
        <v>1.5999999512612135</v>
      </c>
      <c r="E13">
        <f t="shared" si="0"/>
        <v>1.9999999390765169</v>
      </c>
    </row>
    <row r="14" spans="1:5" ht="12.75">
      <c r="A14">
        <f t="shared" si="4"/>
        <v>4.75</v>
      </c>
      <c r="B14">
        <f t="shared" si="1"/>
        <v>1.2105263157894737</v>
      </c>
      <c r="C14">
        <f t="shared" si="2"/>
        <v>0.6052631763321072</v>
      </c>
      <c r="D14">
        <f t="shared" si="3"/>
        <v>1.6521738627153837</v>
      </c>
      <c r="E14">
        <f t="shared" si="0"/>
        <v>1.9999999390765169</v>
      </c>
    </row>
    <row r="15" spans="1:5" ht="12.75">
      <c r="A15">
        <f t="shared" si="4"/>
        <v>5.5</v>
      </c>
      <c r="B15">
        <f t="shared" si="1"/>
        <v>1.1818181818181819</v>
      </c>
      <c r="C15">
        <f t="shared" si="2"/>
        <v>0.5909091089092116</v>
      </c>
      <c r="D15">
        <f t="shared" si="3"/>
        <v>1.6923076407570525</v>
      </c>
      <c r="E15">
        <f t="shared" si="0"/>
        <v>1.9999999390765169</v>
      </c>
    </row>
    <row r="16" spans="1:5" ht="12.75">
      <c r="A16">
        <f t="shared" si="4"/>
        <v>6.25</v>
      </c>
      <c r="B16">
        <f t="shared" si="1"/>
        <v>1.16</v>
      </c>
      <c r="C16">
        <f t="shared" si="2"/>
        <v>0.5800000176678106</v>
      </c>
      <c r="D16">
        <f t="shared" si="3"/>
        <v>1.7241378785142387</v>
      </c>
      <c r="E16">
        <f t="shared" si="0"/>
        <v>1.9999999390765169</v>
      </c>
    </row>
    <row r="17" spans="1:5" ht="12.75">
      <c r="A17">
        <f t="shared" si="4"/>
        <v>7</v>
      </c>
      <c r="B17">
        <f t="shared" si="1"/>
        <v>1.1428571428571428</v>
      </c>
      <c r="C17">
        <f t="shared" si="2"/>
        <v>0.5714285888352814</v>
      </c>
      <c r="D17">
        <f t="shared" si="3"/>
        <v>1.7499999466919525</v>
      </c>
      <c r="E17">
        <f t="shared" si="0"/>
        <v>1.9999999390765169</v>
      </c>
    </row>
    <row r="18" spans="1:5" ht="12.75">
      <c r="A18">
        <f t="shared" si="4"/>
        <v>7.75</v>
      </c>
      <c r="B18">
        <f t="shared" si="1"/>
        <v>1.129032258064516</v>
      </c>
      <c r="C18">
        <f t="shared" si="2"/>
        <v>0.564516146228403</v>
      </c>
      <c r="D18">
        <f t="shared" si="3"/>
        <v>1.7714285174677722</v>
      </c>
      <c r="E18">
        <f t="shared" si="0"/>
        <v>1.9999999390765169</v>
      </c>
    </row>
    <row r="19" spans="1:5" ht="12.75">
      <c r="A19">
        <f aca="true" t="shared" si="5" ref="A19:A25">A18+$B$7</f>
        <v>8.5</v>
      </c>
      <c r="B19">
        <f t="shared" si="1"/>
        <v>1.1176470588235294</v>
      </c>
      <c r="C19">
        <f t="shared" si="2"/>
        <v>0.5588235464345032</v>
      </c>
      <c r="D19">
        <f t="shared" si="3"/>
        <v>1.7894736297000413</v>
      </c>
      <c r="E19">
        <f t="shared" si="0"/>
        <v>1.9999999390765169</v>
      </c>
    </row>
    <row r="20" spans="1:5" ht="12.75">
      <c r="A20">
        <f t="shared" si="5"/>
        <v>9.25</v>
      </c>
      <c r="B20">
        <f t="shared" si="1"/>
        <v>1.1081081081081081</v>
      </c>
      <c r="C20">
        <f t="shared" si="2"/>
        <v>0.5540540709315059</v>
      </c>
      <c r="D20">
        <f t="shared" si="3"/>
        <v>1.8048779938007593</v>
      </c>
      <c r="E20">
        <f t="shared" si="0"/>
        <v>1.9999999390765169</v>
      </c>
    </row>
    <row r="21" spans="1:5" ht="12.75">
      <c r="A21">
        <f t="shared" si="5"/>
        <v>10</v>
      </c>
      <c r="B21">
        <f t="shared" si="1"/>
        <v>1.1</v>
      </c>
      <c r="C21">
        <f t="shared" si="2"/>
        <v>0.5500000167539584</v>
      </c>
      <c r="D21">
        <f t="shared" si="3"/>
        <v>1.8181817627968335</v>
      </c>
      <c r="E21">
        <f t="shared" si="0"/>
        <v>1.9999999390765169</v>
      </c>
    </row>
    <row r="22" spans="1:5" ht="12.75">
      <c r="A22">
        <f t="shared" si="5"/>
        <v>10.75</v>
      </c>
      <c r="B22">
        <f t="shared" si="1"/>
        <v>1.0930232558139534</v>
      </c>
      <c r="C22">
        <f t="shared" si="2"/>
        <v>0.5465116445546732</v>
      </c>
      <c r="D22">
        <f t="shared" si="3"/>
        <v>1.8297871783040476</v>
      </c>
      <c r="E22">
        <f t="shared" si="0"/>
        <v>1.9999999390765169</v>
      </c>
    </row>
    <row r="23" spans="1:5" ht="12.75">
      <c r="A23">
        <f t="shared" si="5"/>
        <v>11.5</v>
      </c>
      <c r="B23">
        <f t="shared" si="1"/>
        <v>1.0869565217391304</v>
      </c>
      <c r="C23">
        <f t="shared" si="2"/>
        <v>0.54347827742486</v>
      </c>
      <c r="D23">
        <f t="shared" si="3"/>
        <v>1.8399999439503958</v>
      </c>
      <c r="E23">
        <f t="shared" si="0"/>
        <v>1.9999999390765169</v>
      </c>
    </row>
    <row r="24" spans="1:5" ht="12.75">
      <c r="A24">
        <f t="shared" si="5"/>
        <v>12.25</v>
      </c>
      <c r="B24">
        <f t="shared" si="1"/>
        <v>1.0816326530612246</v>
      </c>
      <c r="C24">
        <f t="shared" si="2"/>
        <v>0.54081634300482</v>
      </c>
      <c r="D24">
        <f t="shared" si="3"/>
        <v>1.8490565474481004</v>
      </c>
      <c r="E24">
        <f t="shared" si="0"/>
        <v>1.9999999390765169</v>
      </c>
    </row>
    <row r="25" spans="1:5" ht="12.75">
      <c r="A25">
        <f t="shared" si="5"/>
        <v>13</v>
      </c>
      <c r="B25">
        <f t="shared" si="1"/>
        <v>1.0769230769230769</v>
      </c>
      <c r="C25">
        <f t="shared" si="2"/>
        <v>0.5384615548640151</v>
      </c>
      <c r="D25">
        <f t="shared" si="3"/>
        <v>1.8571428005710515</v>
      </c>
      <c r="E25">
        <f t="shared" si="0"/>
        <v>1.9999999390765169</v>
      </c>
    </row>
  </sheetData>
  <printOptions/>
  <pageMargins left="0.75" right="0.75" top="1" bottom="1" header="0.5" footer="0.5"/>
  <pageSetup orientation="portrait" paperSize="9"/>
  <legacyDrawing r:id="rId2"/>
  <oleObjects>
    <oleObject progId="Equation.3" shapeId="1345843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G27"/>
  <sheetViews>
    <sheetView workbookViewId="0" topLeftCell="A1">
      <selection activeCell="C1" sqref="C1"/>
    </sheetView>
  </sheetViews>
  <sheetFormatPr defaultColWidth="9.33203125" defaultRowHeight="12.75"/>
  <sheetData>
    <row r="1" ht="12.75">
      <c r="C1" s="20" t="s">
        <v>35</v>
      </c>
    </row>
    <row r="3" spans="1:2" ht="14.25">
      <c r="A3" s="7" t="s">
        <v>25</v>
      </c>
      <c r="B3" s="1">
        <v>1</v>
      </c>
    </row>
    <row r="5" spans="1:7" ht="14.25">
      <c r="A5" s="7" t="s">
        <v>36</v>
      </c>
      <c r="B5" s="1">
        <v>10</v>
      </c>
      <c r="D5" s="1">
        <f>$B$5*PI()/180</f>
        <v>0.17453292519943295</v>
      </c>
      <c r="E5" t="s">
        <v>26</v>
      </c>
      <c r="F5" s="21" t="s">
        <v>31</v>
      </c>
      <c r="G5" s="1">
        <f>COS($D$5)</f>
        <v>0.984807753012208</v>
      </c>
    </row>
    <row r="6" spans="6:7" ht="15.75">
      <c r="F6" s="21" t="s">
        <v>32</v>
      </c>
      <c r="G6" s="5">
        <f>2*$G$5^2</f>
        <v>1.9396926207859082</v>
      </c>
    </row>
    <row r="7" spans="1:3" ht="12.75">
      <c r="A7" s="4" t="s">
        <v>29</v>
      </c>
      <c r="B7" s="1">
        <v>5</v>
      </c>
      <c r="C7" s="5" t="s">
        <v>38</v>
      </c>
    </row>
    <row r="8" spans="1:4" ht="16.5">
      <c r="A8" s="26" t="s">
        <v>37</v>
      </c>
      <c r="B8" s="23" t="s">
        <v>30</v>
      </c>
      <c r="C8" s="24"/>
      <c r="D8" s="22" t="s">
        <v>28</v>
      </c>
    </row>
    <row r="9" spans="1:4" ht="12.75">
      <c r="A9">
        <v>0</v>
      </c>
      <c r="B9">
        <f>1/$B$3+1/$B$5</f>
        <v>1.1</v>
      </c>
      <c r="C9">
        <f>2/B9</f>
        <v>1.8181818181818181</v>
      </c>
      <c r="D9">
        <f>C9*COS(A9*PI()/180)</f>
        <v>1.8181818181818181</v>
      </c>
    </row>
    <row r="10" spans="1:4" ht="12.75">
      <c r="A10">
        <f aca="true" t="shared" si="0" ref="A10:A25">A9+$B$7</f>
        <v>5</v>
      </c>
      <c r="B10">
        <f aca="true" t="shared" si="1" ref="B10:B27">1/$B$3+1/$B$5</f>
        <v>1.1</v>
      </c>
      <c r="C10">
        <f aca="true" t="shared" si="2" ref="C10:C27">2/B10</f>
        <v>1.8181818181818181</v>
      </c>
      <c r="D10">
        <f aca="true" t="shared" si="3" ref="D10:D25">C10*COS(A10*PI()/180)</f>
        <v>1.8112630874395372</v>
      </c>
    </row>
    <row r="11" spans="1:4" ht="12.75">
      <c r="A11">
        <f t="shared" si="0"/>
        <v>10</v>
      </c>
      <c r="B11">
        <f t="shared" si="1"/>
        <v>1.1</v>
      </c>
      <c r="C11">
        <f t="shared" si="2"/>
        <v>1.8181818181818181</v>
      </c>
      <c r="D11">
        <f t="shared" si="3"/>
        <v>1.7905595509312873</v>
      </c>
    </row>
    <row r="12" spans="1:4" ht="12.75">
      <c r="A12">
        <f t="shared" si="0"/>
        <v>15</v>
      </c>
      <c r="B12">
        <f t="shared" si="1"/>
        <v>1.1</v>
      </c>
      <c r="C12">
        <f t="shared" si="2"/>
        <v>1.8181818181818181</v>
      </c>
      <c r="D12">
        <f t="shared" si="3"/>
        <v>1.7562287750710333</v>
      </c>
    </row>
    <row r="13" spans="1:4" ht="12.75">
      <c r="A13">
        <f t="shared" si="0"/>
        <v>20</v>
      </c>
      <c r="B13">
        <f t="shared" si="1"/>
        <v>1.1</v>
      </c>
      <c r="C13">
        <f t="shared" si="2"/>
        <v>1.8181818181818181</v>
      </c>
      <c r="D13">
        <f t="shared" si="3"/>
        <v>1.7085320377925608</v>
      </c>
    </row>
    <row r="14" spans="1:4" ht="12.75">
      <c r="A14">
        <f t="shared" si="0"/>
        <v>25</v>
      </c>
      <c r="B14">
        <f t="shared" si="1"/>
        <v>1.1</v>
      </c>
      <c r="C14">
        <f t="shared" si="2"/>
        <v>1.8181818181818181</v>
      </c>
      <c r="D14">
        <f t="shared" si="3"/>
        <v>1.6478323400666361</v>
      </c>
    </row>
    <row r="15" spans="1:4" ht="12.75">
      <c r="A15">
        <f t="shared" si="0"/>
        <v>30</v>
      </c>
      <c r="B15">
        <f t="shared" si="1"/>
        <v>1.1</v>
      </c>
      <c r="C15">
        <f t="shared" si="2"/>
        <v>1.8181818181818181</v>
      </c>
      <c r="D15">
        <f t="shared" si="3"/>
        <v>1.574591643244434</v>
      </c>
    </row>
    <row r="16" spans="1:4" ht="12.75">
      <c r="A16">
        <f t="shared" si="0"/>
        <v>35</v>
      </c>
      <c r="B16">
        <f t="shared" si="1"/>
        <v>1.1</v>
      </c>
      <c r="C16">
        <f t="shared" si="2"/>
        <v>1.8181818181818181</v>
      </c>
      <c r="D16">
        <f t="shared" si="3"/>
        <v>1.4893673532527123</v>
      </c>
    </row>
    <row r="17" spans="1:4" ht="12.75">
      <c r="A17">
        <f t="shared" si="0"/>
        <v>40</v>
      </c>
      <c r="B17">
        <f t="shared" si="1"/>
        <v>1.1</v>
      </c>
      <c r="C17">
        <f t="shared" si="2"/>
        <v>1.8181818181818181</v>
      </c>
      <c r="D17">
        <f t="shared" si="3"/>
        <v>1.3928080783981418</v>
      </c>
    </row>
    <row r="18" spans="1:4" ht="12.75">
      <c r="A18">
        <f t="shared" si="0"/>
        <v>45</v>
      </c>
      <c r="B18">
        <f t="shared" si="1"/>
        <v>1.1</v>
      </c>
      <c r="C18">
        <f t="shared" si="2"/>
        <v>1.8181818181818181</v>
      </c>
      <c r="D18">
        <f t="shared" si="3"/>
        <v>1.2856486930664501</v>
      </c>
    </row>
    <row r="19" spans="1:4" ht="12.75">
      <c r="A19">
        <f t="shared" si="0"/>
        <v>50</v>
      </c>
      <c r="B19">
        <f t="shared" si="1"/>
        <v>1.1</v>
      </c>
      <c r="C19">
        <f t="shared" si="2"/>
        <v>1.8181818181818181</v>
      </c>
      <c r="D19">
        <f t="shared" si="3"/>
        <v>1.168704744884617</v>
      </c>
    </row>
    <row r="20" spans="1:4" ht="12.75">
      <c r="A20">
        <f t="shared" si="0"/>
        <v>55</v>
      </c>
      <c r="B20">
        <f t="shared" si="1"/>
        <v>1.1</v>
      </c>
      <c r="C20">
        <f t="shared" si="2"/>
        <v>1.8181818181818181</v>
      </c>
      <c r="D20">
        <f t="shared" si="3"/>
        <v>1.042866247910993</v>
      </c>
    </row>
    <row r="21" spans="1:4" ht="12.75">
      <c r="A21">
        <f t="shared" si="0"/>
        <v>60</v>
      </c>
      <c r="B21">
        <f t="shared" si="1"/>
        <v>1.1</v>
      </c>
      <c r="C21">
        <f t="shared" si="2"/>
        <v>1.8181818181818181</v>
      </c>
      <c r="D21">
        <f t="shared" si="3"/>
        <v>0.9090909090909093</v>
      </c>
    </row>
    <row r="22" spans="1:4" ht="12.75">
      <c r="A22">
        <f t="shared" si="0"/>
        <v>65</v>
      </c>
      <c r="B22">
        <f t="shared" si="1"/>
        <v>1.1</v>
      </c>
      <c r="C22">
        <f t="shared" si="2"/>
        <v>1.8181818181818181</v>
      </c>
      <c r="D22">
        <f t="shared" si="3"/>
        <v>0.7683968395285444</v>
      </c>
    </row>
    <row r="23" spans="1:4" ht="12.75">
      <c r="A23">
        <f t="shared" si="0"/>
        <v>70</v>
      </c>
      <c r="B23">
        <f t="shared" si="1"/>
        <v>1.1</v>
      </c>
      <c r="C23">
        <f t="shared" si="2"/>
        <v>1.8181818181818181</v>
      </c>
      <c r="D23">
        <f t="shared" si="3"/>
        <v>0.6218548060466705</v>
      </c>
    </row>
    <row r="24" spans="1:4" ht="12.75">
      <c r="A24">
        <f t="shared" si="0"/>
        <v>75</v>
      </c>
      <c r="B24">
        <f t="shared" si="1"/>
        <v>1.1</v>
      </c>
      <c r="C24">
        <f t="shared" si="2"/>
        <v>1.8181818181818181</v>
      </c>
      <c r="D24">
        <f t="shared" si="3"/>
        <v>0.4705800820045831</v>
      </c>
    </row>
    <row r="25" spans="1:4" ht="12.75">
      <c r="A25">
        <f t="shared" si="0"/>
        <v>80</v>
      </c>
      <c r="B25">
        <f t="shared" si="1"/>
        <v>1.1</v>
      </c>
      <c r="C25">
        <f t="shared" si="2"/>
        <v>1.8181818181818181</v>
      </c>
      <c r="D25">
        <f t="shared" si="3"/>
        <v>0.31572395939441894</v>
      </c>
    </row>
    <row r="26" spans="1:4" ht="12.75">
      <c r="A26">
        <f>A25+$B$7</f>
        <v>85</v>
      </c>
      <c r="B26">
        <f t="shared" si="1"/>
        <v>1.1</v>
      </c>
      <c r="C26">
        <f t="shared" si="2"/>
        <v>1.8181818181818181</v>
      </c>
      <c r="D26">
        <f>C26*COS(A26*PI()/180)</f>
        <v>0.15846498681392387</v>
      </c>
    </row>
    <row r="27" spans="1:4" ht="12.75">
      <c r="A27">
        <f>A26+$B$7</f>
        <v>90</v>
      </c>
      <c r="B27">
        <f t="shared" si="1"/>
        <v>1.1</v>
      </c>
      <c r="C27">
        <f t="shared" si="2"/>
        <v>1.8181818181818181</v>
      </c>
      <c r="D27">
        <f>C27*COS(A27*PI()/180)</f>
        <v>1.1137713226442E-16</v>
      </c>
    </row>
  </sheetData>
  <printOptions/>
  <pageMargins left="0.75" right="0.75" top="1" bottom="1" header="0.5" footer="0.5"/>
  <pageSetup orientation="portrait" paperSize="9"/>
  <legacyDrawing r:id="rId2"/>
  <oleObjects>
    <oleObject progId="Equation.3" shapeId="1429050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G25"/>
  <sheetViews>
    <sheetView workbookViewId="0" topLeftCell="A1">
      <selection activeCell="C1" sqref="C1"/>
    </sheetView>
  </sheetViews>
  <sheetFormatPr defaultColWidth="9.33203125" defaultRowHeight="12.75"/>
  <sheetData>
    <row r="1" ht="12.75">
      <c r="C1" s="20" t="s">
        <v>44</v>
      </c>
    </row>
    <row r="3" spans="1:2" ht="14.25">
      <c r="A3" s="7" t="s">
        <v>25</v>
      </c>
      <c r="B3" s="1">
        <v>1</v>
      </c>
    </row>
    <row r="4" spans="1:2" ht="14.25">
      <c r="A4" s="7" t="s">
        <v>36</v>
      </c>
      <c r="B4" s="1">
        <v>3</v>
      </c>
    </row>
    <row r="5" spans="1:7" ht="15.75">
      <c r="A5" s="4" t="s">
        <v>3</v>
      </c>
      <c r="B5" s="1">
        <v>7.5</v>
      </c>
      <c r="C5" s="5" t="s">
        <v>4</v>
      </c>
      <c r="D5" s="1">
        <f>$B$5*PI()/180</f>
        <v>0.1308996938995747</v>
      </c>
      <c r="E5" t="s">
        <v>26</v>
      </c>
      <c r="F5" s="7" t="s">
        <v>46</v>
      </c>
      <c r="G5" s="1">
        <f>2/(1/$B$3+1/$B$4)*COS($D$5)^2</f>
        <v>1.4744443697168013</v>
      </c>
    </row>
    <row r="6" spans="3:4" ht="12.75">
      <c r="C6" s="21" t="s">
        <v>42</v>
      </c>
      <c r="D6" s="1">
        <f>TAN($D$5)</f>
        <v>0.13165249758739583</v>
      </c>
    </row>
    <row r="7" spans="1:5" ht="12.75">
      <c r="A7" s="4" t="s">
        <v>29</v>
      </c>
      <c r="B7" s="1">
        <v>0.75</v>
      </c>
      <c r="D7">
        <f>MIN(D9:D25)</f>
        <v>2.050528648323195</v>
      </c>
      <c r="E7" s="27" t="s">
        <v>45</v>
      </c>
    </row>
    <row r="8" spans="1:4" ht="14.25">
      <c r="A8" s="22" t="s">
        <v>41</v>
      </c>
      <c r="B8" s="22" t="s">
        <v>39</v>
      </c>
      <c r="C8" s="22" t="s">
        <v>40</v>
      </c>
      <c r="D8" s="22" t="s">
        <v>43</v>
      </c>
    </row>
    <row r="9" spans="1:4" ht="12.75">
      <c r="A9">
        <v>0</v>
      </c>
      <c r="B9">
        <f>SQRT(($A9-$B$3)^2+($A9*$D$6-0)^2)</f>
        <v>1</v>
      </c>
      <c r="C9">
        <f>SQRT(($A9-$B$4)^2+($A9*$D$6-0)^2)</f>
        <v>3</v>
      </c>
      <c r="D9">
        <f aca="true" t="shared" si="0" ref="D9:D25">B9+C9</f>
        <v>4</v>
      </c>
    </row>
    <row r="10" spans="1:4" ht="12.75">
      <c r="A10">
        <f>A9+$B$7</f>
        <v>0.75</v>
      </c>
      <c r="B10">
        <f>SQRT(($A10-$B$3)^2+($A10*$D$6-0)^2)</f>
        <v>0.26879260372648295</v>
      </c>
      <c r="C10">
        <f>SQRT(($A10-$B$4)^2+($A10*$D$6-0)^2)</f>
        <v>2.252165505423183</v>
      </c>
      <c r="D10">
        <f t="shared" si="0"/>
        <v>2.520958109149666</v>
      </c>
    </row>
    <row r="11" spans="1:4" ht="12.75">
      <c r="A11">
        <f aca="true" t="shared" si="1" ref="A11:A25">A10+$B$7</f>
        <v>1.5</v>
      </c>
      <c r="B11">
        <f aca="true" t="shared" si="2" ref="B11:B25">SQRT(($A11-$B$3)^2+($A11*$D$6-0)^2)</f>
        <v>0.5375852074529659</v>
      </c>
      <c r="C11">
        <f aca="true" t="shared" si="3" ref="C11:C25">SQRT(($A11-$B$4)^2+($A11*$D$6-0)^2)</f>
        <v>1.5129434408702291</v>
      </c>
      <c r="D11">
        <f t="shared" si="0"/>
        <v>2.050528648323195</v>
      </c>
    </row>
    <row r="12" spans="1:4" ht="12.75">
      <c r="A12">
        <f t="shared" si="1"/>
        <v>2.25</v>
      </c>
      <c r="B12">
        <f t="shared" si="2"/>
        <v>1.2846186883128234</v>
      </c>
      <c r="C12">
        <f t="shared" si="3"/>
        <v>0.8063778111794488</v>
      </c>
      <c r="D12">
        <f t="shared" si="0"/>
        <v>2.090996499492272</v>
      </c>
    </row>
    <row r="13" spans="1:4" ht="12.75">
      <c r="A13">
        <f t="shared" si="1"/>
        <v>3</v>
      </c>
      <c r="B13">
        <f t="shared" si="2"/>
        <v>2.038624884840022</v>
      </c>
      <c r="C13">
        <f t="shared" si="3"/>
        <v>0.3949574927621875</v>
      </c>
      <c r="D13">
        <f t="shared" si="0"/>
        <v>2.4335823776022094</v>
      </c>
    </row>
    <row r="14" spans="1:4" ht="12.75">
      <c r="A14">
        <f t="shared" si="1"/>
        <v>3.75</v>
      </c>
      <c r="B14">
        <f t="shared" si="2"/>
        <v>2.793964315350422</v>
      </c>
      <c r="C14">
        <f t="shared" si="3"/>
        <v>0.8979067855025666</v>
      </c>
      <c r="D14">
        <f t="shared" si="0"/>
        <v>3.691871100852989</v>
      </c>
    </row>
    <row r="15" spans="1:4" ht="12.75">
      <c r="A15">
        <f t="shared" si="1"/>
        <v>4.5</v>
      </c>
      <c r="B15">
        <f t="shared" si="2"/>
        <v>3.549786007275683</v>
      </c>
      <c r="C15">
        <f t="shared" si="3"/>
        <v>1.6127556223588977</v>
      </c>
      <c r="D15">
        <f t="shared" si="0"/>
        <v>5.16254162963458</v>
      </c>
    </row>
    <row r="16" spans="1:4" ht="12.75">
      <c r="A16">
        <f t="shared" si="1"/>
        <v>5.25</v>
      </c>
      <c r="B16">
        <f t="shared" si="2"/>
        <v>4.305836007918212</v>
      </c>
      <c r="C16">
        <f t="shared" si="3"/>
        <v>2.353767984973252</v>
      </c>
      <c r="D16">
        <f t="shared" si="0"/>
        <v>6.659603992891464</v>
      </c>
    </row>
    <row r="17" spans="1:4" ht="12.75">
      <c r="A17">
        <f t="shared" si="1"/>
        <v>6</v>
      </c>
      <c r="B17">
        <f t="shared" si="2"/>
        <v>5.062012019380829</v>
      </c>
      <c r="C17">
        <f t="shared" si="3"/>
        <v>3.102251711959552</v>
      </c>
      <c r="D17">
        <f t="shared" si="0"/>
        <v>8.16426373134038</v>
      </c>
    </row>
    <row r="18" spans="1:4" ht="12.75">
      <c r="A18">
        <f t="shared" si="1"/>
        <v>6.75</v>
      </c>
      <c r="B18">
        <f t="shared" si="2"/>
        <v>5.8182649105436095</v>
      </c>
      <c r="C18">
        <f t="shared" si="3"/>
        <v>3.85385606493847</v>
      </c>
      <c r="D18">
        <f t="shared" si="0"/>
        <v>9.67212097548208</v>
      </c>
    </row>
    <row r="19" spans="1:4" ht="12.75">
      <c r="A19">
        <f t="shared" si="1"/>
        <v>7.5</v>
      </c>
      <c r="B19">
        <f t="shared" si="2"/>
        <v>6.574568151734851</v>
      </c>
      <c r="C19">
        <f t="shared" si="3"/>
        <v>4.607053980778412</v>
      </c>
      <c r="D19">
        <f t="shared" si="0"/>
        <v>11.181622132513262</v>
      </c>
    </row>
    <row r="20" spans="1:4" ht="12.75">
      <c r="A20">
        <f t="shared" si="1"/>
        <v>8.25</v>
      </c>
      <c r="B20">
        <f t="shared" si="2"/>
        <v>7.330906159676681</v>
      </c>
      <c r="C20">
        <f t="shared" si="3"/>
        <v>5.361173856720701</v>
      </c>
      <c r="D20">
        <f t="shared" si="0"/>
        <v>12.692080016397382</v>
      </c>
    </row>
    <row r="21" spans="1:4" ht="12.75">
      <c r="A21">
        <f t="shared" si="1"/>
        <v>9</v>
      </c>
      <c r="B21">
        <f t="shared" si="2"/>
        <v>8.087269180001426</v>
      </c>
      <c r="C21">
        <f t="shared" si="3"/>
        <v>6.115874654520066</v>
      </c>
      <c r="D21">
        <f t="shared" si="0"/>
        <v>14.203143834521493</v>
      </c>
    </row>
    <row r="22" spans="1:4" ht="12.75">
      <c r="A22">
        <f t="shared" si="1"/>
        <v>9.75</v>
      </c>
      <c r="B22">
        <f t="shared" si="2"/>
        <v>8.843650795076233</v>
      </c>
      <c r="C22">
        <f t="shared" si="3"/>
        <v>6.870964952992592</v>
      </c>
      <c r="D22">
        <f t="shared" si="0"/>
        <v>15.714615748068825</v>
      </c>
    </row>
    <row r="23" spans="1:4" ht="12.75">
      <c r="A23">
        <f t="shared" si="1"/>
        <v>10.5</v>
      </c>
      <c r="B23">
        <f t="shared" si="2"/>
        <v>9.600046609696234</v>
      </c>
      <c r="C23">
        <f t="shared" si="3"/>
        <v>7.626329058488111</v>
      </c>
      <c r="D23">
        <f t="shared" si="0"/>
        <v>17.226375668184346</v>
      </c>
    </row>
    <row r="24" spans="1:4" ht="12.75">
      <c r="A24">
        <f t="shared" si="1"/>
        <v>11.25</v>
      </c>
      <c r="B24">
        <f t="shared" si="2"/>
        <v>10.356453512620234</v>
      </c>
      <c r="C24">
        <f t="shared" si="3"/>
        <v>8.381892946051266</v>
      </c>
      <c r="D24">
        <f t="shared" si="0"/>
        <v>18.7383464586715</v>
      </c>
    </row>
    <row r="25" spans="1:4" ht="12.75">
      <c r="A25">
        <f t="shared" si="1"/>
        <v>12</v>
      </c>
      <c r="B25">
        <f t="shared" si="2"/>
        <v>11.112869239643913</v>
      </c>
      <c r="C25">
        <f t="shared" si="3"/>
        <v>9.137607057508212</v>
      </c>
      <c r="D25">
        <f t="shared" si="0"/>
        <v>20.250476297152126</v>
      </c>
    </row>
  </sheetData>
  <conditionalFormatting sqref="D9:D25">
    <cfRule type="cellIs" priority="1" dxfId="0" operator="equal" stopIfTrue="1">
      <formula>$D$7</formula>
    </cfRule>
  </conditionalFormatting>
  <printOptions/>
  <pageMargins left="0.75" right="0.75" top="1" bottom="1" header="0.5" footer="0.5"/>
  <pageSetup orientation="portrait" paperSize="9"/>
  <legacyDrawing r:id="rId2"/>
  <oleObjects>
    <oleObject progId="Equation.3" shapeId="147120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GeneralAngDistA9209</dc:title>
  <dc:subject/>
  <dc:creator>Miguel Casquilho</dc:creator>
  <cp:keywords/>
  <dc:description>09-Feb-2009</dc:description>
  <cp:lastModifiedBy>Miguel Casquilho</cp:lastModifiedBy>
  <cp:lastPrinted>2009-02-08T00:08:48Z</cp:lastPrinted>
  <dcterms:created xsi:type="dcterms:W3CDTF">2009-01-05T22:39:48Z</dcterms:created>
  <dcterms:modified xsi:type="dcterms:W3CDTF">2009-02-09T13:16:54Z</dcterms:modified>
  <cp:category/>
  <cp:version/>
  <cp:contentType/>
  <cp:contentStatus/>
</cp:coreProperties>
</file>