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120" yWindow="90" windowWidth="11655" windowHeight="7050"/>
  </bookViews>
  <sheets>
    <sheet name="GlobalCost" sheetId="1" r:id="rId1"/>
    <sheet name="WaitCost" sheetId="4" r:id="rId2"/>
  </sheets>
  <calcPr calcId="152511"/>
</workbook>
</file>

<file path=xl/calcChain.xml><?xml version="1.0" encoding="utf-8"?>
<calcChain xmlns="http://schemas.openxmlformats.org/spreadsheetml/2006/main">
  <c r="B9" i="4" l="1"/>
  <c r="F9" i="4" s="1"/>
  <c r="I9" i="4" s="1"/>
  <c r="C9" i="4"/>
  <c r="E9" i="4" s="1"/>
  <c r="G9" i="4" s="1"/>
  <c r="C19" i="4"/>
  <c r="D18" i="4"/>
  <c r="D19" i="4"/>
  <c r="K19" i="4"/>
  <c r="D9" i="4" s="1"/>
  <c r="B9" i="1"/>
  <c r="C29" i="1" s="1"/>
  <c r="I9" i="1"/>
  <c r="B16" i="4"/>
  <c r="F16" i="4" s="1"/>
  <c r="I16" i="4" s="1"/>
  <c r="A10" i="4"/>
  <c r="A11" i="4"/>
  <c r="A12" i="4"/>
  <c r="B11" i="4"/>
  <c r="D21" i="4" s="1"/>
  <c r="B10" i="4"/>
  <c r="C20" i="4" s="1"/>
  <c r="F10" i="4"/>
  <c r="I10" i="4" s="1"/>
  <c r="D20" i="4"/>
  <c r="E18" i="4"/>
  <c r="F18" i="4"/>
  <c r="G18" i="4" s="1"/>
  <c r="H18" i="4" s="1"/>
  <c r="I18" i="4" s="1"/>
  <c r="J18" i="4" s="1"/>
  <c r="D16" i="4"/>
  <c r="E16" i="4"/>
  <c r="E16" i="1"/>
  <c r="D16" i="1"/>
  <c r="I16" i="1"/>
  <c r="B16" i="1"/>
  <c r="C16" i="1" s="1"/>
  <c r="A10" i="1"/>
  <c r="D28" i="1"/>
  <c r="D29" i="1" s="1"/>
  <c r="G16" i="1" l="1"/>
  <c r="H16" i="1" s="1"/>
  <c r="J16" i="1" s="1"/>
  <c r="K16" i="1" s="1"/>
  <c r="C16" i="4"/>
  <c r="G16" i="4"/>
  <c r="K29" i="1"/>
  <c r="D9" i="1" s="1"/>
  <c r="C9" i="1"/>
  <c r="E28" i="1"/>
  <c r="F28" i="1" s="1"/>
  <c r="G28" i="1" s="1"/>
  <c r="H28" i="1" s="1"/>
  <c r="I28" i="1" s="1"/>
  <c r="J28" i="1" s="1"/>
  <c r="A11" i="1"/>
  <c r="I10" i="1"/>
  <c r="E21" i="4"/>
  <c r="F11" i="4"/>
  <c r="I11" i="4" s="1"/>
  <c r="J9" i="4"/>
  <c r="K9" i="4" s="1"/>
  <c r="K20" i="4"/>
  <c r="D10" i="4" s="1"/>
  <c r="B10" i="1"/>
  <c r="C10" i="1" s="1"/>
  <c r="A13" i="4"/>
  <c r="B12" i="4"/>
  <c r="E22" i="4" s="1"/>
  <c r="C12" i="4"/>
  <c r="F22" i="4"/>
  <c r="D22" i="4"/>
  <c r="F12" i="4"/>
  <c r="I12" i="4" s="1"/>
  <c r="C22" i="4"/>
  <c r="G22" i="4"/>
  <c r="F21" i="4"/>
  <c r="C21" i="4"/>
  <c r="K21" i="4" s="1"/>
  <c r="D11" i="4" s="1"/>
  <c r="E20" i="4"/>
  <c r="C10" i="4"/>
  <c r="C11" i="4"/>
  <c r="J16" i="4" l="1"/>
  <c r="K16" i="4" s="1"/>
  <c r="E9" i="1"/>
  <c r="G9" i="1" s="1"/>
  <c r="H9" i="1" s="1"/>
  <c r="J9" i="1" s="1"/>
  <c r="K9" i="1" s="1"/>
  <c r="K4" i="4" s="1"/>
  <c r="E11" i="4"/>
  <c r="G11" i="4" s="1"/>
  <c r="K22" i="4"/>
  <c r="D12" i="4" s="1"/>
  <c r="E12" i="4" s="1"/>
  <c r="G12" i="4" s="1"/>
  <c r="C30" i="1"/>
  <c r="E10" i="4"/>
  <c r="G10" i="4" s="1"/>
  <c r="E30" i="1"/>
  <c r="A12" i="1"/>
  <c r="I11" i="1"/>
  <c r="B11" i="1"/>
  <c r="E31" i="1" s="1"/>
  <c r="D30" i="1"/>
  <c r="A14" i="4"/>
  <c r="B13" i="4"/>
  <c r="D23" i="4" s="1"/>
  <c r="F31" i="1" l="1"/>
  <c r="C11" i="1"/>
  <c r="D31" i="1"/>
  <c r="J12" i="4"/>
  <c r="K12" i="4" s="1"/>
  <c r="F23" i="4"/>
  <c r="B14" i="4"/>
  <c r="I24" i="4" s="1"/>
  <c r="A15" i="4"/>
  <c r="F14" i="4"/>
  <c r="I14" i="4" s="1"/>
  <c r="I12" i="1"/>
  <c r="B12" i="1"/>
  <c r="E32" i="1" s="1"/>
  <c r="A13" i="1"/>
  <c r="J10" i="4"/>
  <c r="K10" i="4" s="1"/>
  <c r="K5" i="4" s="1"/>
  <c r="J11" i="4"/>
  <c r="K11" i="4" s="1"/>
  <c r="F13" i="4"/>
  <c r="I13" i="4" s="1"/>
  <c r="G23" i="4"/>
  <c r="H23" i="4"/>
  <c r="C13" i="4"/>
  <c r="C31" i="1"/>
  <c r="K30" i="1"/>
  <c r="D10" i="1" s="1"/>
  <c r="E10" i="1" s="1"/>
  <c r="G10" i="1" s="1"/>
  <c r="H10" i="1" s="1"/>
  <c r="J10" i="1" s="1"/>
  <c r="K10" i="1" s="1"/>
  <c r="C23" i="4"/>
  <c r="E23" i="4"/>
  <c r="K31" i="1" l="1"/>
  <c r="D11" i="1" s="1"/>
  <c r="E11" i="1" s="1"/>
  <c r="G11" i="1" s="1"/>
  <c r="H11" i="1" s="1"/>
  <c r="J11" i="1" s="1"/>
  <c r="K11" i="1" s="1"/>
  <c r="C12" i="1"/>
  <c r="F32" i="1"/>
  <c r="C24" i="4"/>
  <c r="F24" i="4"/>
  <c r="K23" i="4"/>
  <c r="D13" i="4" s="1"/>
  <c r="E13" i="4" s="1"/>
  <c r="G13" i="4" s="1"/>
  <c r="C32" i="1"/>
  <c r="A14" i="1"/>
  <c r="B13" i="1"/>
  <c r="C33" i="1" s="1"/>
  <c r="I13" i="1"/>
  <c r="H24" i="4"/>
  <c r="D24" i="4"/>
  <c r="C14" i="4"/>
  <c r="D32" i="1"/>
  <c r="F15" i="4"/>
  <c r="I15" i="4" s="1"/>
  <c r="G25" i="4"/>
  <c r="E25" i="4"/>
  <c r="H25" i="4"/>
  <c r="F25" i="4"/>
  <c r="B15" i="4"/>
  <c r="C25" i="4" s="1"/>
  <c r="C15" i="4"/>
  <c r="G32" i="1"/>
  <c r="E24" i="4"/>
  <c r="G24" i="4"/>
  <c r="G33" i="1" l="1"/>
  <c r="E33" i="1"/>
  <c r="H33" i="1"/>
  <c r="C13" i="1"/>
  <c r="J13" i="4"/>
  <c r="K13" i="4" s="1"/>
  <c r="A15" i="1"/>
  <c r="B14" i="1"/>
  <c r="C34" i="1" s="1"/>
  <c r="C14" i="1"/>
  <c r="I14" i="1"/>
  <c r="I25" i="4"/>
  <c r="J25" i="4"/>
  <c r="D33" i="1"/>
  <c r="F33" i="1"/>
  <c r="K24" i="4"/>
  <c r="D14" i="4" s="1"/>
  <c r="E14" i="4" s="1"/>
  <c r="G14" i="4" s="1"/>
  <c r="D25" i="4"/>
  <c r="K25" i="4" s="1"/>
  <c r="D15" i="4" s="1"/>
  <c r="E15" i="4" s="1"/>
  <c r="G15" i="4" s="1"/>
  <c r="K32" i="1"/>
  <c r="D12" i="1" s="1"/>
  <c r="E12" i="1" s="1"/>
  <c r="G12" i="1" s="1"/>
  <c r="H12" i="1" s="1"/>
  <c r="J12" i="1" s="1"/>
  <c r="K12" i="1" s="1"/>
  <c r="K6" i="1" s="1"/>
  <c r="K33" i="1" l="1"/>
  <c r="D13" i="1" s="1"/>
  <c r="E13" i="1" s="1"/>
  <c r="G13" i="1" s="1"/>
  <c r="H13" i="1" s="1"/>
  <c r="J13" i="1" s="1"/>
  <c r="K13" i="1" s="1"/>
  <c r="J14" i="4"/>
  <c r="K14" i="4" s="1"/>
  <c r="J15" i="4"/>
  <c r="K15" i="4" s="1"/>
  <c r="D34" i="1"/>
  <c r="G34" i="1"/>
  <c r="I34" i="1"/>
  <c r="H34" i="1"/>
  <c r="F34" i="1"/>
  <c r="E34" i="1"/>
  <c r="B15" i="1"/>
  <c r="D35" i="1" s="1"/>
  <c r="J35" i="1"/>
  <c r="I15" i="1"/>
  <c r="C35" i="1" l="1"/>
  <c r="K34" i="1"/>
  <c r="D14" i="1" s="1"/>
  <c r="E14" i="1" s="1"/>
  <c r="G14" i="1" s="1"/>
  <c r="H14" i="1" s="1"/>
  <c r="J14" i="1" s="1"/>
  <c r="K14" i="1" s="1"/>
  <c r="I35" i="1"/>
  <c r="C15" i="1"/>
  <c r="H35" i="1"/>
  <c r="F35" i="1"/>
  <c r="E35" i="1"/>
  <c r="G35" i="1"/>
  <c r="K35" i="1" l="1"/>
  <c r="D15" i="1" s="1"/>
  <c r="E15" i="1"/>
  <c r="G15" i="1" s="1"/>
  <c r="H15" i="1" s="1"/>
  <c r="J15" i="1" s="1"/>
  <c r="K15" i="1" s="1"/>
</calcChain>
</file>

<file path=xl/sharedStrings.xml><?xml version="1.0" encoding="utf-8"?>
<sst xmlns="http://schemas.openxmlformats.org/spreadsheetml/2006/main" count="127" uniqueCount="47">
  <si>
    <r>
      <t>a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</si>
  <si>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</si>
  <si>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r>
      <t>C</t>
    </r>
    <r>
      <rPr>
        <i/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</si>
  <si>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r>
      <t>C</t>
    </r>
    <r>
      <rPr>
        <i/>
        <vertAlign val="subscript"/>
        <sz val="10"/>
        <rFont val="Times New Roman"/>
        <family val="1"/>
      </rPr>
      <t>w</t>
    </r>
    <r>
      <rPr>
        <sz val="10"/>
        <rFont val="Times New Roman"/>
        <family val="1"/>
      </rPr>
      <t xml:space="preserve"> =</t>
    </r>
  </si>
  <si>
    <t>s</t>
  </si>
  <si>
    <t>y</t>
  </si>
  <si>
    <r>
      <t>[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!(1-</t>
    </r>
    <r>
      <rPr>
        <i/>
        <sz val="10"/>
        <rFont val="Symbol"/>
        <family val="1"/>
        <charset val="2"/>
      </rPr>
      <t>y</t>
    </r>
    <r>
      <rPr>
        <sz val="10"/>
        <rFont val="Times New Roman"/>
        <family val="1"/>
      </rPr>
      <t xml:space="preserve">)] </t>
    </r>
  </si>
  <si>
    <r>
      <t>(</t>
    </r>
    <r>
      <rPr>
        <i/>
        <sz val="10"/>
        <rFont val="Times New Roman"/>
        <family val="1"/>
      </rPr>
      <t>s</t>
    </r>
    <r>
      <rPr>
        <i/>
        <sz val="10"/>
        <rFont val="Symbol"/>
        <family val="1"/>
        <charset val="2"/>
      </rPr>
      <t>y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s</t>
    </r>
    <r>
      <rPr>
        <sz val="10"/>
        <rFont val="Times New Roman"/>
        <family val="1"/>
      </rPr>
      <t>/</t>
    </r>
  </si>
  <si>
    <r>
      <t>p</t>
    </r>
    <r>
      <rPr>
        <vertAlign val="subscript"/>
        <sz val="10"/>
        <rFont val="Times New Roman"/>
        <family val="1"/>
      </rPr>
      <t>0</t>
    </r>
  </si>
  <si>
    <t>S</t>
  </si>
  <si>
    <r>
      <t>n</t>
    </r>
    <r>
      <rPr>
        <sz val="10"/>
        <rFont val="Times New Roman"/>
        <family val="1"/>
      </rPr>
      <t xml:space="preserve"> =</t>
    </r>
  </si>
  <si>
    <t>L</t>
  </si>
  <si>
    <t>E(SC) =</t>
  </si>
  <si>
    <r>
      <t>C</t>
    </r>
    <r>
      <rPr>
        <i/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</t>
    </r>
  </si>
  <si>
    <t>E(WC) =</t>
  </si>
  <si>
    <r>
      <t>C</t>
    </r>
    <r>
      <rPr>
        <i/>
        <vertAlign val="subscript"/>
        <sz val="10"/>
        <rFont val="Times New Roman"/>
        <family val="1"/>
      </rPr>
      <t>w</t>
    </r>
    <r>
      <rPr>
        <i/>
        <sz val="10"/>
        <rFont val="Times New Roman"/>
        <family val="1"/>
      </rPr>
      <t>L</t>
    </r>
  </si>
  <si>
    <t>... + ...</t>
  </si>
  <si>
    <t>03Mar2008</t>
  </si>
  <si>
    <t>Hillier &amp; Lieberman, 2005, 8.th ed., p 814-816</t>
  </si>
  <si>
    <r>
      <t>S</t>
    </r>
    <r>
      <rPr>
        <vertAlign val="subscript"/>
        <sz val="10"/>
        <rFont val="Times New Roman"/>
        <family val="1"/>
      </rPr>
      <t>0</t>
    </r>
    <r>
      <rPr>
        <i/>
        <vertAlign val="superscript"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[(</t>
    </r>
    <r>
      <rPr>
        <i/>
        <sz val="10"/>
        <rFont val="Times New Roman"/>
        <family val="1"/>
      </rPr>
      <t>s</t>
    </r>
    <r>
      <rPr>
        <sz val="10"/>
        <rFont val="Symbol"/>
        <family val="1"/>
        <charset val="2"/>
      </rPr>
      <t>y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n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!] :</t>
    </r>
  </si>
  <si>
    <t>Min:</t>
  </si>
  <si>
    <r>
      <t>s</t>
    </r>
    <r>
      <rPr>
        <b/>
        <sz val="10"/>
        <rFont val="Times New Roman"/>
        <family val="1"/>
      </rPr>
      <t xml:space="preserve"> ? </t>
    </r>
  </si>
  <si>
    <t>customers / hour</t>
  </si>
  <si>
    <t>$ / server / hour</t>
  </si>
  <si>
    <r>
      <t>L</t>
    </r>
    <r>
      <rPr>
        <i/>
        <vertAlign val="subscript"/>
        <sz val="10"/>
        <rFont val="Times New Roman"/>
        <family val="1"/>
      </rPr>
      <t>q</t>
    </r>
  </si>
  <si>
    <t>$ / hour</t>
  </si>
  <si>
    <r>
      <t>s</t>
    </r>
    <r>
      <rPr>
        <sz val="10"/>
        <rFont val="Times New Roman"/>
        <family val="1"/>
      </rPr>
      <t xml:space="preserve">(1 - </t>
    </r>
    <r>
      <rPr>
        <i/>
        <sz val="10"/>
        <rFont val="Symbol"/>
        <family val="1"/>
        <charset val="2"/>
      </rPr>
      <t>y</t>
    </r>
    <r>
      <rPr>
        <sz val="10"/>
        <rFont val="Times New Roman"/>
        <family val="1"/>
      </rPr>
      <t>)</t>
    </r>
  </si>
  <si>
    <r>
      <t>C</t>
    </r>
    <r>
      <rPr>
        <i/>
        <vertAlign val="subscript"/>
        <sz val="10"/>
        <rFont val="Times New Roman"/>
        <family val="1"/>
      </rPr>
      <t>w</t>
    </r>
    <r>
      <rPr>
        <i/>
        <sz val="10"/>
        <rFont val="Times New Roman"/>
        <family val="1"/>
      </rPr>
      <t>L</t>
    </r>
    <r>
      <rPr>
        <i/>
        <vertAlign val="subscript"/>
        <sz val="10"/>
        <rFont val="Times New Roman"/>
        <family val="1"/>
      </rPr>
      <t>q</t>
    </r>
  </si>
  <si>
    <r>
      <t>C</t>
    </r>
    <r>
      <rPr>
        <i/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Idle</t>
    </r>
  </si>
  <si>
    <t>Idle =</t>
  </si>
  <si>
    <t>Global cost</t>
  </si>
  <si>
    <t>Wait cost</t>
  </si>
  <si>
    <t>Queues</t>
  </si>
  <si>
    <r>
      <t>Smaller</t>
    </r>
    <r>
      <rPr>
        <sz val="10"/>
        <rFont val="Arial Narrow"/>
        <family val="2"/>
      </rPr>
      <t xml:space="preserve"> ($)</t>
    </r>
    <r>
      <rPr>
        <i/>
        <sz val="10"/>
        <rFont val="Arial Narrow"/>
        <family val="2"/>
      </rPr>
      <t>:</t>
    </r>
  </si>
  <si>
    <t>"Acme Machine Shop"</t>
  </si>
  <si>
    <t>See "WaitCost"</t>
  </si>
  <si>
    <t>http://web.ist.utl.pt/~mcasquilho/compute/or/Fx-queues.php</t>
  </si>
  <si>
    <t>See the corresponding course webpage, possibly:</t>
  </si>
  <si>
    <t>*</t>
  </si>
  <si>
    <t>p0iQ</t>
  </si>
  <si>
    <t>p0iS</t>
  </si>
  <si>
    <t>(sum)</t>
  </si>
  <si>
    <r>
      <t>C</t>
    </r>
    <r>
      <rPr>
        <i/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 + C</t>
    </r>
    <r>
      <rPr>
        <i/>
        <vertAlign val="subscript"/>
        <sz val="10"/>
        <rFont val="Times New Roman"/>
        <family val="1"/>
      </rPr>
      <t>w</t>
    </r>
    <r>
      <rPr>
        <i/>
        <sz val="10"/>
        <rFont val="Times New Roman"/>
        <family val="1"/>
      </rPr>
      <t>L</t>
    </r>
  </si>
  <si>
    <t>E(ServC)</t>
  </si>
  <si>
    <t>E(WaitC)</t>
  </si>
  <si>
    <r>
      <t>E</t>
    </r>
    <r>
      <rPr>
        <vertAlign val="subscript"/>
        <sz val="10"/>
        <rFont val="Times New Roman"/>
        <family val="1"/>
      </rPr>
      <t>W</t>
    </r>
    <r>
      <rPr>
        <sz val="10"/>
        <rFont val="Times New Roman"/>
        <family val="1"/>
      </rPr>
      <t>(C) =</t>
    </r>
  </si>
  <si>
    <r>
      <t>E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>(C)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</si>
</sst>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9">
    <font>
      <sz val="10"/>
      <name val="Arial Narrow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  <charset val="2"/>
    </font>
    <font>
      <i/>
      <vertAlign val="subscript"/>
      <sz val="10"/>
      <name val="Times New Roman"/>
      <family val="1"/>
    </font>
    <font>
      <sz val="10"/>
      <name val="Symbol"/>
      <family val="1"/>
      <charset val="2"/>
    </font>
    <font>
      <i/>
      <vertAlign val="superscript"/>
      <sz val="10"/>
      <name val="Times New Roman"/>
      <family val="1"/>
    </font>
    <font>
      <i/>
      <sz val="10"/>
      <name val="Arial Narrow"/>
      <family val="2"/>
    </font>
    <font>
      <b/>
      <sz val="10"/>
      <name val="Arial Narrow"/>
      <family val="2"/>
    </font>
    <font>
      <vertAlign val="subscript"/>
      <sz val="10"/>
      <name val="Times New Roman"/>
      <family val="1"/>
    </font>
    <font>
      <sz val="8"/>
      <name val="Arial Narrow"/>
      <family val="2"/>
    </font>
    <font>
      <vertAlign val="superscript"/>
      <sz val="10"/>
      <name val="Times New Roman"/>
      <family val="1"/>
    </font>
    <font>
      <b/>
      <i/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u/>
      <sz val="10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8" fillId="0" borderId="0" xfId="0" applyFont="1"/>
    <xf numFmtId="0" fontId="8" fillId="0" borderId="0" xfId="0" quotePrefix="1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0" fillId="4" borderId="0" xfId="0" applyFill="1"/>
    <xf numFmtId="0" fontId="12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5" xfId="0" applyBorder="1"/>
    <xf numFmtId="0" fontId="5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1" fontId="7" fillId="5" borderId="3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8" fillId="0" borderId="9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7" fillId="5" borderId="7" xfId="0" applyNumberFormat="1" applyFont="1" applyFill="1" applyBorder="1" applyAlignment="1">
      <alignment horizontal="center"/>
    </xf>
    <xf numFmtId="0" fontId="16" fillId="0" borderId="0" xfId="1" applyAlignment="1" applyProtection="1"/>
    <xf numFmtId="0" fontId="0" fillId="0" borderId="10" xfId="0" applyBorder="1"/>
    <xf numFmtId="0" fontId="15" fillId="0" borderId="0" xfId="0" applyFont="1"/>
    <xf numFmtId="0" fontId="0" fillId="6" borderId="0" xfId="0" applyFill="1"/>
    <xf numFmtId="0" fontId="15" fillId="0" borderId="0" xfId="0" applyFont="1" applyAlignment="1">
      <alignment horizontal="center"/>
    </xf>
    <xf numFmtId="0" fontId="18" fillId="0" borderId="0" xfId="0" quotePrefix="1" applyFont="1"/>
    <xf numFmtId="14" fontId="17" fillId="0" borderId="0" xfId="0" applyNumberFormat="1" applyFont="1" applyAlignment="1">
      <alignment horizontal="center"/>
    </xf>
    <xf numFmtId="0" fontId="8" fillId="7" borderId="0" xfId="0" applyFont="1" applyFill="1" applyAlignment="1">
      <alignment horizontal="center"/>
    </xf>
    <xf numFmtId="0" fontId="2" fillId="0" borderId="1" xfId="0" applyFont="1" applyBorder="1" applyAlignment="1"/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/>
        <condense val="0"/>
        <extend val="0"/>
      </font>
    </dxf>
    <dxf>
      <font>
        <b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GlobalCost!$A$9:$A$15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GlobalCost!$K$9:$K$15</c:f>
              <c:numCache>
                <c:formatCode>General</c:formatCode>
                <c:ptCount val="7"/>
                <c:pt idx="0">
                  <c:v>1669.4554973822046</c:v>
                </c:pt>
                <c:pt idx="1">
                  <c:v>116.97366443474371</c:v>
                </c:pt>
                <c:pt idx="2">
                  <c:v>128.45683428942613</c:v>
                </c:pt>
                <c:pt idx="3">
                  <c:v>149.28596592733967</c:v>
                </c:pt>
                <c:pt idx="4">
                  <c:v>171.78966943367328</c:v>
                </c:pt>
                <c:pt idx="5">
                  <c:v>194.67629616529322</c:v>
                </c:pt>
                <c:pt idx="6">
                  <c:v>217.65182414576458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192440"/>
        <c:axId val="227192048"/>
      </c:scatterChart>
      <c:valAx>
        <c:axId val="227192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27192048"/>
        <c:crosses val="autoZero"/>
        <c:crossBetween val="midCat"/>
      </c:valAx>
      <c:valAx>
        <c:axId val="22719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27192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16</xdr:row>
      <xdr:rowOff>15874</xdr:rowOff>
    </xdr:from>
    <xdr:to>
      <xdr:col>11</xdr:col>
      <xdr:colOff>373062</xdr:colOff>
      <xdr:row>27</xdr:row>
      <xdr:rowOff>7937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eb.ist.utl.pt/~mcasquilho/compute/or/Fx-queu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/>
  </sheetViews>
  <sheetFormatPr defaultRowHeight="12.75"/>
  <sheetData>
    <row r="1" spans="1:13" ht="13.5">
      <c r="A1" s="62">
        <v>42868</v>
      </c>
      <c r="C1" s="12" t="s">
        <v>18</v>
      </c>
      <c r="L1" s="57"/>
      <c r="M1" s="58" t="s">
        <v>38</v>
      </c>
    </row>
    <row r="2" spans="1:13" ht="13.5">
      <c r="A2" s="61" t="s">
        <v>17</v>
      </c>
      <c r="B2" s="12" t="s">
        <v>32</v>
      </c>
      <c r="D2" t="s">
        <v>34</v>
      </c>
      <c r="H2" s="12" t="s">
        <v>35</v>
      </c>
      <c r="L2" s="57"/>
      <c r="M2" s="58" t="s">
        <v>38</v>
      </c>
    </row>
    <row r="3" spans="1:13" ht="14.25">
      <c r="A3" s="3" t="s">
        <v>2</v>
      </c>
      <c r="B3" s="11">
        <v>23</v>
      </c>
      <c r="C3" t="s">
        <v>23</v>
      </c>
      <c r="E3" s="1" t="s">
        <v>0</v>
      </c>
      <c r="F3" s="11">
        <v>9.5</v>
      </c>
      <c r="G3" t="s">
        <v>22</v>
      </c>
      <c r="K3" s="12" t="s">
        <v>30</v>
      </c>
      <c r="L3" s="57"/>
      <c r="M3" s="58" t="s">
        <v>38</v>
      </c>
    </row>
    <row r="4" spans="1:13" ht="14.25">
      <c r="A4" s="3" t="s">
        <v>3</v>
      </c>
      <c r="B4" s="11">
        <v>17</v>
      </c>
      <c r="C4" t="s">
        <v>25</v>
      </c>
      <c r="E4" s="1" t="s">
        <v>1</v>
      </c>
      <c r="F4" s="11">
        <v>4.8</v>
      </c>
      <c r="G4" t="s">
        <v>22</v>
      </c>
      <c r="L4" s="57"/>
      <c r="M4" s="58" t="s">
        <v>38</v>
      </c>
    </row>
    <row r="5" spans="1:13" ht="13.5">
      <c r="A5" s="20" t="s">
        <v>21</v>
      </c>
      <c r="K5" s="19" t="s">
        <v>20</v>
      </c>
      <c r="L5" s="57"/>
      <c r="M5" s="58" t="s">
        <v>38</v>
      </c>
    </row>
    <row r="6" spans="1:13">
      <c r="C6" s="9" t="s">
        <v>39</v>
      </c>
      <c r="D6" s="9" t="s">
        <v>40</v>
      </c>
      <c r="H6" s="2" t="s">
        <v>11</v>
      </c>
      <c r="I6" s="60" t="s">
        <v>43</v>
      </c>
      <c r="J6" s="60" t="s">
        <v>44</v>
      </c>
      <c r="K6" s="63">
        <f>MIN(K9:K12)</f>
        <v>116.97366443474371</v>
      </c>
      <c r="L6" s="57"/>
      <c r="M6" s="58" t="s">
        <v>38</v>
      </c>
    </row>
    <row r="7" spans="1:13" ht="15">
      <c r="C7" s="6" t="s">
        <v>7</v>
      </c>
      <c r="D7" s="60" t="s">
        <v>41</v>
      </c>
      <c r="I7" s="6" t="s">
        <v>12</v>
      </c>
      <c r="J7" s="6" t="s">
        <v>14</v>
      </c>
      <c r="K7" s="6" t="s">
        <v>46</v>
      </c>
      <c r="L7" s="57"/>
      <c r="M7" s="58" t="s">
        <v>38</v>
      </c>
    </row>
    <row r="8" spans="1:13" ht="14.25">
      <c r="A8" s="14" t="s">
        <v>4</v>
      </c>
      <c r="B8" s="15" t="s">
        <v>5</v>
      </c>
      <c r="C8" s="16" t="s">
        <v>6</v>
      </c>
      <c r="D8" s="17" t="s">
        <v>9</v>
      </c>
      <c r="E8" s="18" t="s">
        <v>8</v>
      </c>
      <c r="G8" s="14" t="s">
        <v>24</v>
      </c>
      <c r="H8" s="14" t="s">
        <v>11</v>
      </c>
      <c r="I8" s="14" t="s">
        <v>13</v>
      </c>
      <c r="J8" s="14" t="s">
        <v>15</v>
      </c>
      <c r="K8" s="64" t="s">
        <v>42</v>
      </c>
      <c r="L8" s="57"/>
      <c r="M8" s="58" t="s">
        <v>38</v>
      </c>
    </row>
    <row r="9" spans="1:13">
      <c r="A9" s="9">
        <v>2</v>
      </c>
      <c r="B9" s="2">
        <f t="shared" ref="B9:B16" si="0">$F$3/(A9*$F$4)</f>
        <v>0.98958333333333337</v>
      </c>
      <c r="C9" s="2">
        <f t="shared" ref="C9:C16" si="1">(A9*B9)^A9/(FACT(A9)*(1-B9))</f>
        <v>188.02083333333402</v>
      </c>
      <c r="D9" s="11">
        <f t="shared" ref="D9:D15" si="2">K29</f>
        <v>2.979166666666667</v>
      </c>
      <c r="E9" s="2">
        <f t="shared" ref="E9:E15" si="3">1/(C9+D9)</f>
        <v>5.2356020942408189E-3</v>
      </c>
      <c r="G9" s="2">
        <f>$E9*$A9^$A9*$B9^($A9+1)/(FACT($A9)*(1-$B9)^2)</f>
        <v>93.518215532286547</v>
      </c>
      <c r="H9" s="2">
        <f>$G9+$A9*$B9</f>
        <v>95.497382198953218</v>
      </c>
      <c r="I9" s="2">
        <f t="shared" ref="I9:I16" si="4">$B$3*$A9</f>
        <v>46</v>
      </c>
      <c r="J9" s="2">
        <f>$B$4*$H9</f>
        <v>1623.4554973822046</v>
      </c>
      <c r="K9">
        <f t="shared" ref="K9:K16" si="5">$I9+$J9</f>
        <v>1669.4554973822046</v>
      </c>
      <c r="L9" s="57"/>
      <c r="M9" s="58" t="s">
        <v>38</v>
      </c>
    </row>
    <row r="10" spans="1:13">
      <c r="A10" s="9">
        <f t="shared" ref="A10:A15" si="6">A9+1</f>
        <v>3</v>
      </c>
      <c r="B10" s="2">
        <f t="shared" si="0"/>
        <v>0.65972222222222232</v>
      </c>
      <c r="C10" s="2">
        <f t="shared" si="1"/>
        <v>3.7971894486961477</v>
      </c>
      <c r="D10" s="11">
        <f t="shared" si="2"/>
        <v>4.9377170138888893</v>
      </c>
      <c r="E10" s="2">
        <f t="shared" si="3"/>
        <v>0.11448319501569759</v>
      </c>
      <c r="G10" s="2">
        <f t="shared" ref="G10:G15" si="7">$E10*$A10^$A10*$B10^($A10+1)/(FACT($A10)*(1-$B10)^2)</f>
        <v>0.84281359420061019</v>
      </c>
      <c r="H10" s="2">
        <f t="shared" ref="H10:H15" si="8">$G10+$A10*$B10</f>
        <v>2.821980260867277</v>
      </c>
      <c r="I10" s="2">
        <f t="shared" si="4"/>
        <v>69</v>
      </c>
      <c r="J10" s="2">
        <f t="shared" ref="J10:J15" si="9">$B$4*$H10</f>
        <v>47.973664434743711</v>
      </c>
      <c r="K10">
        <f t="shared" si="5"/>
        <v>116.97366443474371</v>
      </c>
      <c r="L10" s="57"/>
      <c r="M10" s="58" t="s">
        <v>38</v>
      </c>
    </row>
    <row r="11" spans="1:13">
      <c r="A11" s="9">
        <f t="shared" si="6"/>
        <v>4</v>
      </c>
      <c r="B11" s="2">
        <f t="shared" si="0"/>
        <v>0.49479166666666669</v>
      </c>
      <c r="C11" s="2">
        <f t="shared" si="1"/>
        <v>1.2654579670447135</v>
      </c>
      <c r="D11" s="11">
        <f t="shared" si="2"/>
        <v>6.2298162012924383</v>
      </c>
      <c r="E11" s="2">
        <f t="shared" si="3"/>
        <v>0.13341740109045977</v>
      </c>
      <c r="G11" s="2">
        <f t="shared" si="7"/>
        <v>0.16535299741722301</v>
      </c>
      <c r="H11" s="2">
        <f t="shared" si="8"/>
        <v>2.1445196640838899</v>
      </c>
      <c r="I11" s="2">
        <f t="shared" si="4"/>
        <v>92</v>
      </c>
      <c r="J11" s="2">
        <f t="shared" si="9"/>
        <v>36.456834289426126</v>
      </c>
      <c r="K11">
        <f t="shared" si="5"/>
        <v>128.45683428942613</v>
      </c>
      <c r="L11" s="57"/>
      <c r="M11" s="58" t="s">
        <v>38</v>
      </c>
    </row>
    <row r="12" spans="1:13">
      <c r="A12" s="9">
        <f t="shared" si="6"/>
        <v>5</v>
      </c>
      <c r="B12" s="2">
        <f t="shared" si="0"/>
        <v>0.39583333333333331</v>
      </c>
      <c r="C12" s="2">
        <f t="shared" si="1"/>
        <v>0.41886476890506558</v>
      </c>
      <c r="D12" s="11">
        <f t="shared" si="2"/>
        <v>6.8691361117264851</v>
      </c>
      <c r="E12" s="2">
        <f t="shared" si="3"/>
        <v>0.13721183852455074</v>
      </c>
      <c r="G12" s="2">
        <f t="shared" si="7"/>
        <v>3.7654858470961283E-2</v>
      </c>
      <c r="H12" s="2">
        <f t="shared" si="8"/>
        <v>2.0168215251376278</v>
      </c>
      <c r="I12" s="2">
        <f t="shared" si="4"/>
        <v>115</v>
      </c>
      <c r="J12" s="2">
        <f t="shared" si="9"/>
        <v>34.285965927339674</v>
      </c>
      <c r="K12">
        <f t="shared" si="5"/>
        <v>149.28596592733967</v>
      </c>
      <c r="L12" s="57"/>
      <c r="M12" s="58" t="s">
        <v>38</v>
      </c>
    </row>
    <row r="13" spans="1:13">
      <c r="A13" s="9">
        <f t="shared" si="6"/>
        <v>6</v>
      </c>
      <c r="B13" s="2">
        <f t="shared" si="0"/>
        <v>0.32986111111111116</v>
      </c>
      <c r="C13" s="2">
        <f t="shared" si="1"/>
        <v>0.12456524593409514</v>
      </c>
      <c r="D13" s="11">
        <f t="shared" si="2"/>
        <v>7.1222002429399653</v>
      </c>
      <c r="E13" s="2">
        <f t="shared" si="3"/>
        <v>0.13799259842688402</v>
      </c>
      <c r="G13" s="2">
        <f t="shared" si="7"/>
        <v>8.4609470788202905E-3</v>
      </c>
      <c r="H13" s="2">
        <f t="shared" si="8"/>
        <v>1.9876276137454874</v>
      </c>
      <c r="I13" s="2">
        <f t="shared" si="4"/>
        <v>138</v>
      </c>
      <c r="J13" s="2">
        <f t="shared" si="9"/>
        <v>33.789669433673282</v>
      </c>
      <c r="K13">
        <f t="shared" si="5"/>
        <v>171.78966943367328</v>
      </c>
      <c r="L13" s="57"/>
      <c r="M13" s="58" t="s">
        <v>38</v>
      </c>
    </row>
    <row r="14" spans="1:13">
      <c r="A14" s="9">
        <f t="shared" si="6"/>
        <v>7</v>
      </c>
      <c r="B14" s="2">
        <f t="shared" si="0"/>
        <v>0.28273809523809523</v>
      </c>
      <c r="C14" s="2">
        <f t="shared" si="1"/>
        <v>3.2905483290134152E-2</v>
      </c>
      <c r="D14" s="11">
        <f t="shared" si="2"/>
        <v>7.2056762584444085</v>
      </c>
      <c r="E14" s="2">
        <f t="shared" si="3"/>
        <v>0.13814860917221269</v>
      </c>
      <c r="G14" s="2">
        <f t="shared" si="7"/>
        <v>1.7919312917584838E-3</v>
      </c>
      <c r="H14" s="2">
        <f t="shared" si="8"/>
        <v>1.980958597958425</v>
      </c>
      <c r="I14" s="2">
        <f t="shared" si="4"/>
        <v>161</v>
      </c>
      <c r="J14" s="2">
        <f t="shared" si="9"/>
        <v>33.676296165293223</v>
      </c>
      <c r="K14">
        <f t="shared" si="5"/>
        <v>194.67629616529322</v>
      </c>
      <c r="L14" s="57"/>
      <c r="M14" s="58" t="s">
        <v>38</v>
      </c>
    </row>
    <row r="15" spans="1:13">
      <c r="A15" s="9">
        <f t="shared" si="6"/>
        <v>8</v>
      </c>
      <c r="B15" s="2">
        <f t="shared" si="0"/>
        <v>0.24739583333333334</v>
      </c>
      <c r="C15" s="2">
        <f t="shared" si="1"/>
        <v>7.7583934742917063E-3</v>
      </c>
      <c r="D15" s="11">
        <f t="shared" si="2"/>
        <v>7.2292781080662021</v>
      </c>
      <c r="E15" s="2">
        <f t="shared" si="3"/>
        <v>0.13817810643723263</v>
      </c>
      <c r="G15" s="2">
        <f t="shared" si="7"/>
        <v>3.5240073124878201E-4</v>
      </c>
      <c r="H15" s="2">
        <f t="shared" si="8"/>
        <v>1.9795190673979155</v>
      </c>
      <c r="I15" s="2">
        <f t="shared" si="4"/>
        <v>184</v>
      </c>
      <c r="J15" s="2">
        <f t="shared" si="9"/>
        <v>33.651824145764564</v>
      </c>
      <c r="K15">
        <f t="shared" si="5"/>
        <v>217.65182414576458</v>
      </c>
      <c r="L15" s="57"/>
      <c r="M15" s="58" t="s">
        <v>38</v>
      </c>
    </row>
    <row r="16" spans="1:13">
      <c r="A16" s="22">
        <v>40</v>
      </c>
      <c r="B16" s="5">
        <f t="shared" si="0"/>
        <v>4.9479166666666664E-2</v>
      </c>
      <c r="C16" s="5">
        <f t="shared" si="1"/>
        <v>9.3258410335986443E-37</v>
      </c>
      <c r="D16" s="23">
        <f>EXP($F$3/$F$4)</f>
        <v>7.236709880149605</v>
      </c>
      <c r="E16" s="24">
        <f>EXP(-$F$3/$F$4)</f>
        <v>0.13818434296267892</v>
      </c>
      <c r="G16" s="5">
        <f>$E16*$A16^$A16*$B16^($A16+1)/(FACT($A16)*(1-$B16)^2)</f>
        <v>6.7082244110252596E-39</v>
      </c>
      <c r="H16" s="5">
        <f>$G16+$A16*$B16</f>
        <v>1.9791666666666665</v>
      </c>
      <c r="I16" s="5">
        <f t="shared" si="4"/>
        <v>920</v>
      </c>
      <c r="J16" s="5">
        <f>$B$4*$H16</f>
        <v>33.645833333333329</v>
      </c>
      <c r="K16" s="4">
        <f t="shared" si="5"/>
        <v>953.64583333333337</v>
      </c>
      <c r="L16" s="57"/>
      <c r="M16" s="58" t="s">
        <v>38</v>
      </c>
    </row>
    <row r="17" spans="2:13">
      <c r="L17" s="57"/>
      <c r="M17" s="58" t="s">
        <v>38</v>
      </c>
    </row>
    <row r="18" spans="2:13">
      <c r="L18" s="57"/>
      <c r="M18" s="58" t="s">
        <v>38</v>
      </c>
    </row>
    <row r="19" spans="2:13">
      <c r="L19" s="57"/>
      <c r="M19" s="58" t="s">
        <v>38</v>
      </c>
    </row>
    <row r="20" spans="2:13">
      <c r="L20" s="57"/>
      <c r="M20" s="58" t="s">
        <v>38</v>
      </c>
    </row>
    <row r="21" spans="2:13">
      <c r="L21" s="57"/>
      <c r="M21" s="58" t="s">
        <v>38</v>
      </c>
    </row>
    <row r="22" spans="2:13">
      <c r="L22" s="57"/>
      <c r="M22" s="58" t="s">
        <v>38</v>
      </c>
    </row>
    <row r="23" spans="2:13">
      <c r="L23" s="57"/>
      <c r="M23" s="58" t="s">
        <v>38</v>
      </c>
    </row>
    <row r="24" spans="2:13">
      <c r="L24" s="57"/>
      <c r="M24" s="58" t="s">
        <v>38</v>
      </c>
    </row>
    <row r="25" spans="2:13">
      <c r="L25" s="57"/>
      <c r="M25" s="58" t="s">
        <v>38</v>
      </c>
    </row>
    <row r="26" spans="2:13">
      <c r="L26" s="57"/>
      <c r="M26" s="58" t="s">
        <v>38</v>
      </c>
    </row>
    <row r="27" spans="2:13">
      <c r="L27" s="57"/>
      <c r="M27" s="58" t="s">
        <v>38</v>
      </c>
    </row>
    <row r="28" spans="2:13">
      <c r="B28" s="3" t="s">
        <v>10</v>
      </c>
      <c r="C28">
        <v>0</v>
      </c>
      <c r="D28">
        <f t="shared" ref="D28:J28" si="10">C28+1</f>
        <v>1</v>
      </c>
      <c r="E28">
        <f t="shared" si="10"/>
        <v>2</v>
      </c>
      <c r="F28">
        <f t="shared" si="10"/>
        <v>3</v>
      </c>
      <c r="G28">
        <f t="shared" si="10"/>
        <v>4</v>
      </c>
      <c r="H28">
        <f t="shared" si="10"/>
        <v>5</v>
      </c>
      <c r="I28">
        <f t="shared" si="10"/>
        <v>6</v>
      </c>
      <c r="J28">
        <f t="shared" si="10"/>
        <v>7</v>
      </c>
      <c r="K28" s="17" t="s">
        <v>9</v>
      </c>
      <c r="L28" s="57"/>
      <c r="M28" s="58" t="s">
        <v>38</v>
      </c>
    </row>
    <row r="29" spans="2:13" ht="16.5">
      <c r="B29" s="10" t="s">
        <v>19</v>
      </c>
      <c r="C29" s="8">
        <f t="shared" ref="C29:D35" si="11">($A9*$B9)^C$28/FACT(C$28)</f>
        <v>1</v>
      </c>
      <c r="D29" s="8">
        <f t="shared" si="11"/>
        <v>1.9791666666666667</v>
      </c>
      <c r="E29" s="8"/>
      <c r="F29" s="8"/>
      <c r="G29" s="8"/>
      <c r="H29" s="8"/>
      <c r="I29" s="8"/>
      <c r="J29" s="8"/>
      <c r="K29">
        <f>SUM(C29:J29)</f>
        <v>2.979166666666667</v>
      </c>
      <c r="L29" s="57"/>
      <c r="M29" s="58" t="s">
        <v>38</v>
      </c>
    </row>
    <row r="30" spans="2:13">
      <c r="B30" s="7"/>
      <c r="C30" s="8">
        <f t="shared" si="11"/>
        <v>1</v>
      </c>
      <c r="D30" s="8">
        <f t="shared" si="11"/>
        <v>1.979166666666667</v>
      </c>
      <c r="E30" s="8">
        <f t="shared" ref="E30:E35" si="12">($A10*$B10)^E$28/FACT(E$28)</f>
        <v>1.9585503472222228</v>
      </c>
      <c r="F30" s="8"/>
      <c r="G30" s="8"/>
      <c r="H30" s="8"/>
      <c r="I30" s="8"/>
      <c r="J30" s="8"/>
      <c r="K30">
        <f t="shared" ref="K30:K35" si="13">SUM(C30:J30)</f>
        <v>4.9377170138888893</v>
      </c>
      <c r="L30" s="57"/>
      <c r="M30" s="58" t="s">
        <v>38</v>
      </c>
    </row>
    <row r="31" spans="2:13">
      <c r="B31" s="7"/>
      <c r="C31" s="8">
        <f t="shared" si="11"/>
        <v>1</v>
      </c>
      <c r="D31" s="8">
        <f t="shared" si="11"/>
        <v>1.9791666666666667</v>
      </c>
      <c r="E31" s="8">
        <f t="shared" si="12"/>
        <v>1.9585503472222223</v>
      </c>
      <c r="F31" s="8">
        <f>($A11*$B11)^F$28/FACT(F$28)</f>
        <v>1.2920991874035495</v>
      </c>
      <c r="G31" s="8"/>
      <c r="H31" s="8"/>
      <c r="I31" s="8"/>
      <c r="J31" s="8"/>
      <c r="K31">
        <f t="shared" si="13"/>
        <v>6.2298162012924383</v>
      </c>
      <c r="L31" s="57"/>
      <c r="M31" s="58" t="s">
        <v>38</v>
      </c>
    </row>
    <row r="32" spans="2:13">
      <c r="C32" s="8">
        <f t="shared" si="11"/>
        <v>1</v>
      </c>
      <c r="D32" s="8">
        <f t="shared" si="11"/>
        <v>1.9791666666666665</v>
      </c>
      <c r="E32" s="8">
        <f t="shared" si="12"/>
        <v>1.9585503472222219</v>
      </c>
      <c r="F32" s="8">
        <f>($A12*$B12)^F$28/FACT(F$28)</f>
        <v>1.292099187403549</v>
      </c>
      <c r="G32" s="8">
        <f>($A12*$B12)^G$28/FACT(G$28)</f>
        <v>0.63931991043404768</v>
      </c>
      <c r="H32" s="8"/>
      <c r="I32" s="8"/>
      <c r="J32" s="8"/>
      <c r="K32">
        <f t="shared" si="13"/>
        <v>6.8691361117264851</v>
      </c>
      <c r="L32" s="57"/>
      <c r="M32" s="58" t="s">
        <v>38</v>
      </c>
    </row>
    <row r="33" spans="1:13">
      <c r="C33" s="8">
        <f t="shared" si="11"/>
        <v>1</v>
      </c>
      <c r="D33" s="8">
        <f t="shared" si="11"/>
        <v>1.979166666666667</v>
      </c>
      <c r="E33" s="8">
        <f t="shared" si="12"/>
        <v>1.9585503472222228</v>
      </c>
      <c r="F33" s="8">
        <f>($A13*$B13)^F$28/FACT(F$28)</f>
        <v>1.2920991874035499</v>
      </c>
      <c r="G33" s="8">
        <f>($A13*$B13)^G$28/FACT(G$28)</f>
        <v>0.63931991043404823</v>
      </c>
      <c r="H33" s="8">
        <f>($A13*$B13)^H$28/FACT(H$28)</f>
        <v>0.25306413121347743</v>
      </c>
      <c r="I33" s="8"/>
      <c r="J33" s="8"/>
      <c r="K33">
        <f t="shared" si="13"/>
        <v>7.1222002429399653</v>
      </c>
      <c r="L33" s="57"/>
      <c r="M33" s="58" t="s">
        <v>38</v>
      </c>
    </row>
    <row r="34" spans="1:13">
      <c r="C34" s="8">
        <f t="shared" si="11"/>
        <v>1</v>
      </c>
      <c r="D34" s="8">
        <f t="shared" si="11"/>
        <v>1.9791666666666665</v>
      </c>
      <c r="E34" s="8">
        <f t="shared" si="12"/>
        <v>1.9585503472222219</v>
      </c>
      <c r="F34" s="8">
        <f>($A14*$B14)^F$28/FACT(F$28)</f>
        <v>1.292099187403549</v>
      </c>
      <c r="G34" s="8">
        <f>($A14*$B14)^G$28/FACT(G$28)</f>
        <v>0.63931991043404768</v>
      </c>
      <c r="H34" s="8">
        <f>($A14*$B14)^H$28/FACT(H$28)</f>
        <v>0.25306413121347721</v>
      </c>
      <c r="I34" s="8">
        <f>($A14*$B14)^I$28/FACT(I$28)</f>
        <v>8.3476015504445597E-2</v>
      </c>
      <c r="J34" s="8"/>
      <c r="K34">
        <f t="shared" si="13"/>
        <v>7.2056762584444085</v>
      </c>
      <c r="L34" s="57"/>
      <c r="M34" s="58" t="s">
        <v>38</v>
      </c>
    </row>
    <row r="35" spans="1:13">
      <c r="C35" s="8">
        <f t="shared" si="11"/>
        <v>1</v>
      </c>
      <c r="D35" s="8">
        <f t="shared" si="11"/>
        <v>1.9791666666666667</v>
      </c>
      <c r="E35" s="8">
        <f t="shared" si="12"/>
        <v>1.9585503472222223</v>
      </c>
      <c r="F35" s="8">
        <f>($A15*$B15)^F$28/FACT(F$28)</f>
        <v>1.2920991874035495</v>
      </c>
      <c r="G35" s="8">
        <f>($A15*$B15)^G$28/FACT(G$28)</f>
        <v>0.6393199104340479</v>
      </c>
      <c r="H35" s="8">
        <f>($A15*$B15)^H$28/FACT(H$28)</f>
        <v>0.25306413121347732</v>
      </c>
      <c r="I35" s="8">
        <f>($A15*$B15)^I$28/FACT(I$28)</f>
        <v>8.3476015504445639E-2</v>
      </c>
      <c r="J35" s="8">
        <f>($A15*$B15)^J$28/FACT(J$28)</f>
        <v>2.3601849621792667E-2</v>
      </c>
      <c r="K35">
        <f t="shared" si="13"/>
        <v>7.2292781080662021</v>
      </c>
      <c r="L35" s="57"/>
      <c r="M35" s="58" t="s">
        <v>38</v>
      </c>
    </row>
    <row r="36" spans="1:13">
      <c r="L36" s="57"/>
      <c r="M36" s="58" t="s">
        <v>38</v>
      </c>
    </row>
    <row r="37" spans="1:13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3">
      <c r="A38" s="60" t="s">
        <v>38</v>
      </c>
      <c r="B38" s="60" t="s">
        <v>38</v>
      </c>
      <c r="C38" s="60" t="s">
        <v>38</v>
      </c>
      <c r="D38" s="60" t="s">
        <v>38</v>
      </c>
      <c r="E38" s="60" t="s">
        <v>38</v>
      </c>
      <c r="F38" s="60" t="s">
        <v>38</v>
      </c>
      <c r="G38" s="60" t="s">
        <v>38</v>
      </c>
      <c r="H38" s="60" t="s">
        <v>38</v>
      </c>
      <c r="I38" s="60" t="s">
        <v>38</v>
      </c>
      <c r="J38" s="60" t="s">
        <v>38</v>
      </c>
      <c r="K38" s="60" t="s">
        <v>38</v>
      </c>
      <c r="L38" s="60" t="s">
        <v>38</v>
      </c>
    </row>
  </sheetData>
  <phoneticPr fontId="10" type="noConversion"/>
  <conditionalFormatting sqref="K9:K16">
    <cfRule type="cellIs" dxfId="1" priority="1" stopIfTrue="1" operator="equal">
      <formula>$K$6</formula>
    </cfRule>
  </conditionalFormatting>
  <pageMargins left="0.25" right="0.25" top="0.25" bottom="0.2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I8" sqref="I8"/>
    </sheetView>
  </sheetViews>
  <sheetFormatPr defaultRowHeight="12.75"/>
  <cols>
    <col min="1" max="11" width="9.33203125" customWidth="1"/>
  </cols>
  <sheetData>
    <row r="1" spans="1:11">
      <c r="A1" s="13" t="s">
        <v>17</v>
      </c>
      <c r="C1" s="12" t="s">
        <v>18</v>
      </c>
      <c r="H1" s="19" t="s">
        <v>37</v>
      </c>
    </row>
    <row r="2" spans="1:11">
      <c r="A2" s="12" t="s">
        <v>32</v>
      </c>
      <c r="C2" t="s">
        <v>34</v>
      </c>
      <c r="H2" s="56" t="s">
        <v>36</v>
      </c>
    </row>
    <row r="3" spans="1:11" ht="14.25">
      <c r="A3" s="3" t="s">
        <v>2</v>
      </c>
      <c r="B3" s="26">
        <v>23</v>
      </c>
      <c r="C3" t="s">
        <v>23</v>
      </c>
      <c r="E3" s="1" t="s">
        <v>0</v>
      </c>
      <c r="F3" s="26">
        <v>9.5</v>
      </c>
      <c r="G3" t="s">
        <v>22</v>
      </c>
      <c r="J3" s="12" t="s">
        <v>31</v>
      </c>
    </row>
    <row r="4" spans="1:11" ht="14.25">
      <c r="A4" s="3" t="s">
        <v>3</v>
      </c>
      <c r="B4" s="26">
        <v>17</v>
      </c>
      <c r="C4" t="s">
        <v>25</v>
      </c>
      <c r="E4" s="1" t="s">
        <v>1</v>
      </c>
      <c r="F4" s="26">
        <v>4.8</v>
      </c>
      <c r="G4" t="s">
        <v>22</v>
      </c>
      <c r="J4" s="25" t="s">
        <v>33</v>
      </c>
      <c r="K4" s="11">
        <f>K9-GlobalCost!K9</f>
        <v>-79.166666666666515</v>
      </c>
    </row>
    <row r="5" spans="1:11" ht="13.5">
      <c r="A5" s="20" t="s">
        <v>21</v>
      </c>
      <c r="J5" s="19" t="s">
        <v>20</v>
      </c>
      <c r="K5" s="63">
        <f>MIN(K9:K12)</f>
        <v>37.806997768077032</v>
      </c>
    </row>
    <row r="6" spans="1:11">
      <c r="C6" s="9" t="s">
        <v>39</v>
      </c>
      <c r="D6" s="9" t="s">
        <v>40</v>
      </c>
      <c r="F6" s="33"/>
      <c r="I6" s="65" t="s">
        <v>43</v>
      </c>
      <c r="J6" s="66" t="s">
        <v>44</v>
      </c>
    </row>
    <row r="7" spans="1:11" ht="15">
      <c r="B7" s="30"/>
      <c r="C7" s="31" t="s">
        <v>7</v>
      </c>
      <c r="D7" s="60" t="s">
        <v>41</v>
      </c>
      <c r="E7" s="33"/>
      <c r="F7" s="36" t="s">
        <v>29</v>
      </c>
      <c r="G7" s="33"/>
      <c r="H7" s="33"/>
      <c r="I7" s="43" t="s">
        <v>12</v>
      </c>
      <c r="J7" s="44" t="s">
        <v>14</v>
      </c>
      <c r="K7" s="6" t="s">
        <v>45</v>
      </c>
    </row>
    <row r="8" spans="1:11" ht="14.25">
      <c r="A8" s="27" t="s">
        <v>4</v>
      </c>
      <c r="B8" s="29" t="s">
        <v>5</v>
      </c>
      <c r="C8" s="32" t="s">
        <v>6</v>
      </c>
      <c r="D8" s="34" t="s">
        <v>9</v>
      </c>
      <c r="E8" s="35" t="s">
        <v>8</v>
      </c>
      <c r="F8" s="37" t="s">
        <v>26</v>
      </c>
      <c r="G8" s="37" t="s">
        <v>24</v>
      </c>
      <c r="H8" s="37"/>
      <c r="I8" s="37" t="s">
        <v>28</v>
      </c>
      <c r="J8" s="38" t="s">
        <v>27</v>
      </c>
      <c r="K8" s="39" t="s">
        <v>16</v>
      </c>
    </row>
    <row r="9" spans="1:11">
      <c r="A9" s="28">
        <v>2</v>
      </c>
      <c r="B9" s="45">
        <f t="shared" ref="B9:B16" si="0">$F$3/(A9*$F$4)</f>
        <v>0.98958333333333337</v>
      </c>
      <c r="C9" s="52">
        <f t="shared" ref="C9:C16" si="1">(A9*B9)^A9/(FACT(A9)*(1-B9))</f>
        <v>188.02083333333402</v>
      </c>
      <c r="D9" s="51">
        <f t="shared" ref="D9:D15" si="2">K19</f>
        <v>2.979166666666667</v>
      </c>
      <c r="E9" s="48">
        <f t="shared" ref="E9:E15" si="3">1/(C9+D9)</f>
        <v>5.2356020942408189E-3</v>
      </c>
      <c r="F9" s="48">
        <f>$A9*(1-$B9)</f>
        <v>2.0833333333333259E-2</v>
      </c>
      <c r="G9" s="48">
        <f t="shared" ref="G9:G16" si="4">$E9*$A9^$A9*$B9^($A9+1)/(FACT($A9)*(1-$B9)^2)</f>
        <v>93.518215532286547</v>
      </c>
      <c r="H9" s="48"/>
      <c r="I9" s="48">
        <f>$B$3*$F9</f>
        <v>0.47916666666666496</v>
      </c>
      <c r="J9" s="53">
        <f>$B$4*$G9</f>
        <v>1589.8096640488714</v>
      </c>
      <c r="K9" s="54">
        <f t="shared" ref="K9:K16" si="5">$I9+$J9</f>
        <v>1590.2888307155381</v>
      </c>
    </row>
    <row r="10" spans="1:11">
      <c r="A10" s="28">
        <f t="shared" ref="A10:A15" si="6">A9+1</f>
        <v>3</v>
      </c>
      <c r="B10" s="45">
        <f t="shared" si="0"/>
        <v>0.65972222222222232</v>
      </c>
      <c r="C10" s="52">
        <f t="shared" si="1"/>
        <v>3.7971894486961477</v>
      </c>
      <c r="D10" s="51">
        <f t="shared" si="2"/>
        <v>4.9377170138888893</v>
      </c>
      <c r="E10" s="48">
        <f t="shared" si="3"/>
        <v>0.11448319501569759</v>
      </c>
      <c r="F10" s="48">
        <f t="shared" ref="F10:F16" si="7">$A10*(1-$B10)</f>
        <v>1.020833333333333</v>
      </c>
      <c r="G10" s="48">
        <f t="shared" si="4"/>
        <v>0.84281359420061019</v>
      </c>
      <c r="H10" s="48"/>
      <c r="I10" s="48">
        <f t="shared" ref="I10:I16" si="8">$B$3*$F10</f>
        <v>23.479166666666661</v>
      </c>
      <c r="J10" s="53">
        <f>$B$4*$G10</f>
        <v>14.327831101410373</v>
      </c>
      <c r="K10" s="54">
        <f t="shared" si="5"/>
        <v>37.806997768077032</v>
      </c>
    </row>
    <row r="11" spans="1:11">
      <c r="A11" s="28">
        <f t="shared" si="6"/>
        <v>4</v>
      </c>
      <c r="B11" s="45">
        <f t="shared" si="0"/>
        <v>0.49479166666666669</v>
      </c>
      <c r="C11" s="52">
        <f t="shared" si="1"/>
        <v>1.2654579670447135</v>
      </c>
      <c r="D11" s="51">
        <f t="shared" si="2"/>
        <v>6.2298162012924383</v>
      </c>
      <c r="E11" s="48">
        <f t="shared" si="3"/>
        <v>0.13341740109045977</v>
      </c>
      <c r="F11" s="48">
        <f t="shared" si="7"/>
        <v>2.020833333333333</v>
      </c>
      <c r="G11" s="48">
        <f t="shared" si="4"/>
        <v>0.16535299741722301</v>
      </c>
      <c r="H11" s="48"/>
      <c r="I11" s="48">
        <f t="shared" si="8"/>
        <v>46.479166666666657</v>
      </c>
      <c r="J11" s="53">
        <f t="shared" ref="J11:J16" si="9">$B$4*$G11</f>
        <v>2.8110009560927911</v>
      </c>
      <c r="K11" s="54">
        <f t="shared" si="5"/>
        <v>49.290167622759448</v>
      </c>
    </row>
    <row r="12" spans="1:11">
      <c r="A12" s="28">
        <f t="shared" si="6"/>
        <v>5</v>
      </c>
      <c r="B12" s="45">
        <f t="shared" si="0"/>
        <v>0.39583333333333331</v>
      </c>
      <c r="C12" s="52">
        <f t="shared" si="1"/>
        <v>0.41886476890506558</v>
      </c>
      <c r="D12" s="51">
        <f t="shared" si="2"/>
        <v>6.8691361117264851</v>
      </c>
      <c r="E12" s="48">
        <f t="shared" si="3"/>
        <v>0.13721183852455074</v>
      </c>
      <c r="F12" s="48">
        <f t="shared" si="7"/>
        <v>3.0208333333333339</v>
      </c>
      <c r="G12" s="48">
        <f t="shared" si="4"/>
        <v>3.7654858470961283E-2</v>
      </c>
      <c r="H12" s="48"/>
      <c r="I12" s="48">
        <f t="shared" si="8"/>
        <v>69.479166666666686</v>
      </c>
      <c r="J12" s="53">
        <f t="shared" si="9"/>
        <v>0.64013259400634182</v>
      </c>
      <c r="K12" s="54">
        <f t="shared" si="5"/>
        <v>70.119299260673031</v>
      </c>
    </row>
    <row r="13" spans="1:11">
      <c r="A13" s="28">
        <f t="shared" si="6"/>
        <v>6</v>
      </c>
      <c r="B13" s="45">
        <f t="shared" si="0"/>
        <v>0.32986111111111116</v>
      </c>
      <c r="C13" s="52">
        <f t="shared" si="1"/>
        <v>0.12456524593409514</v>
      </c>
      <c r="D13" s="51">
        <f t="shared" si="2"/>
        <v>7.1222002429399653</v>
      </c>
      <c r="E13" s="48">
        <f t="shared" si="3"/>
        <v>0.13799259842688402</v>
      </c>
      <c r="F13" s="48">
        <f t="shared" si="7"/>
        <v>4.020833333333333</v>
      </c>
      <c r="G13" s="48">
        <f t="shared" si="4"/>
        <v>8.4609470788202905E-3</v>
      </c>
      <c r="H13" s="48"/>
      <c r="I13" s="48">
        <f t="shared" si="8"/>
        <v>92.479166666666657</v>
      </c>
      <c r="J13" s="53">
        <f t="shared" si="9"/>
        <v>0.14383610033994493</v>
      </c>
      <c r="K13" s="54">
        <f t="shared" si="5"/>
        <v>92.623002767006597</v>
      </c>
    </row>
    <row r="14" spans="1:11">
      <c r="A14" s="28">
        <f t="shared" si="6"/>
        <v>7</v>
      </c>
      <c r="B14" s="45">
        <f t="shared" si="0"/>
        <v>0.28273809523809523</v>
      </c>
      <c r="C14" s="52">
        <f t="shared" si="1"/>
        <v>3.2905483290134152E-2</v>
      </c>
      <c r="D14" s="51">
        <f t="shared" si="2"/>
        <v>7.2056762584444085</v>
      </c>
      <c r="E14" s="48">
        <f t="shared" si="3"/>
        <v>0.13814860917221269</v>
      </c>
      <c r="F14" s="48">
        <f t="shared" si="7"/>
        <v>5.020833333333333</v>
      </c>
      <c r="G14" s="48">
        <f t="shared" si="4"/>
        <v>1.7919312917584838E-3</v>
      </c>
      <c r="H14" s="48"/>
      <c r="I14" s="48">
        <f t="shared" si="8"/>
        <v>115.47916666666666</v>
      </c>
      <c r="J14" s="53">
        <f t="shared" si="9"/>
        <v>3.0462831959894222E-2</v>
      </c>
      <c r="K14" s="54">
        <f t="shared" si="5"/>
        <v>115.50962949862655</v>
      </c>
    </row>
    <row r="15" spans="1:11">
      <c r="A15" s="28">
        <f t="shared" si="6"/>
        <v>8</v>
      </c>
      <c r="B15" s="45">
        <f t="shared" si="0"/>
        <v>0.24739583333333334</v>
      </c>
      <c r="C15" s="52">
        <f t="shared" si="1"/>
        <v>7.7583934742917063E-3</v>
      </c>
      <c r="D15" s="51">
        <f t="shared" si="2"/>
        <v>7.2292781080662021</v>
      </c>
      <c r="E15" s="48">
        <f t="shared" si="3"/>
        <v>0.13817810643723263</v>
      </c>
      <c r="F15" s="48">
        <f t="shared" si="7"/>
        <v>6.020833333333333</v>
      </c>
      <c r="G15" s="48">
        <f t="shared" si="4"/>
        <v>3.5240073124878201E-4</v>
      </c>
      <c r="H15" s="48"/>
      <c r="I15" s="48">
        <f t="shared" si="8"/>
        <v>138.47916666666666</v>
      </c>
      <c r="J15" s="53">
        <f t="shared" si="9"/>
        <v>5.9908124312292943E-3</v>
      </c>
      <c r="K15" s="54">
        <f t="shared" si="5"/>
        <v>138.48515747909789</v>
      </c>
    </row>
    <row r="16" spans="1:11">
      <c r="A16" s="40">
        <v>40</v>
      </c>
      <c r="B16" s="46">
        <f t="shared" si="0"/>
        <v>4.9479166666666664E-2</v>
      </c>
      <c r="C16" s="47">
        <f t="shared" si="1"/>
        <v>9.3258410335986443E-37</v>
      </c>
      <c r="D16" s="50">
        <f>EXP($F$3/$F$4)</f>
        <v>7.236709880149605</v>
      </c>
      <c r="E16" s="50">
        <f>EXP(-$F$3/$F$4)</f>
        <v>0.13818434296267892</v>
      </c>
      <c r="F16" s="49">
        <f t="shared" si="7"/>
        <v>38.020833333333336</v>
      </c>
      <c r="G16" s="41">
        <f t="shared" si="4"/>
        <v>6.7082244110252596E-39</v>
      </c>
      <c r="H16" s="41"/>
      <c r="I16" s="50">
        <f t="shared" si="8"/>
        <v>874.47916666666674</v>
      </c>
      <c r="J16" s="42">
        <f t="shared" si="9"/>
        <v>1.1403981498742941E-37</v>
      </c>
      <c r="K16" s="55">
        <f t="shared" si="5"/>
        <v>874.47916666666674</v>
      </c>
    </row>
    <row r="18" spans="1:11">
      <c r="B18" s="3" t="s">
        <v>10</v>
      </c>
      <c r="C18">
        <v>0</v>
      </c>
      <c r="D18">
        <f t="shared" ref="D18:J18" si="10">C18+1</f>
        <v>1</v>
      </c>
      <c r="E18">
        <f t="shared" si="10"/>
        <v>2</v>
      </c>
      <c r="F18">
        <f t="shared" si="10"/>
        <v>3</v>
      </c>
      <c r="G18">
        <f t="shared" si="10"/>
        <v>4</v>
      </c>
      <c r="H18">
        <f t="shared" si="10"/>
        <v>5</v>
      </c>
      <c r="I18">
        <f t="shared" si="10"/>
        <v>6</v>
      </c>
      <c r="J18">
        <f t="shared" si="10"/>
        <v>7</v>
      </c>
    </row>
    <row r="19" spans="1:11" ht="16.5">
      <c r="B19" s="10" t="s">
        <v>19</v>
      </c>
      <c r="C19" s="8">
        <f t="shared" ref="C19:D25" si="11">($A9*$B9)^C$18/FACT(C$18)</f>
        <v>1</v>
      </c>
      <c r="D19" s="8">
        <f t="shared" si="11"/>
        <v>1.9791666666666667</v>
      </c>
      <c r="E19" s="8"/>
      <c r="F19" s="8"/>
      <c r="G19" s="8"/>
      <c r="H19" s="8"/>
      <c r="I19" s="8"/>
      <c r="J19" s="8"/>
      <c r="K19" s="12">
        <f t="shared" ref="K19:K25" si="12">SUM(C19:J19)</f>
        <v>2.979166666666667</v>
      </c>
    </row>
    <row r="20" spans="1:11">
      <c r="B20" s="7"/>
      <c r="C20" s="8">
        <f t="shared" si="11"/>
        <v>1</v>
      </c>
      <c r="D20" s="8">
        <f t="shared" si="11"/>
        <v>1.979166666666667</v>
      </c>
      <c r="E20" s="8">
        <f t="shared" ref="E20:E25" si="13">($A10*$B10)^E$18/FACT(E$18)</f>
        <v>1.9585503472222228</v>
      </c>
      <c r="F20" s="8"/>
      <c r="G20" s="8"/>
      <c r="H20" s="8"/>
      <c r="I20" s="8"/>
      <c r="J20" s="8"/>
      <c r="K20" s="12">
        <f t="shared" si="12"/>
        <v>4.9377170138888893</v>
      </c>
    </row>
    <row r="21" spans="1:11">
      <c r="B21" s="7"/>
      <c r="C21" s="8">
        <f t="shared" si="11"/>
        <v>1</v>
      </c>
      <c r="D21" s="8">
        <f t="shared" si="11"/>
        <v>1.9791666666666667</v>
      </c>
      <c r="E21" s="8">
        <f t="shared" si="13"/>
        <v>1.9585503472222223</v>
      </c>
      <c r="F21" s="8">
        <f>($A11*$B11)^F$18/FACT(F$18)</f>
        <v>1.2920991874035495</v>
      </c>
      <c r="G21" s="8"/>
      <c r="H21" s="8"/>
      <c r="I21" s="8"/>
      <c r="J21" s="8"/>
      <c r="K21" s="12">
        <f t="shared" si="12"/>
        <v>6.2298162012924383</v>
      </c>
    </row>
    <row r="22" spans="1:11">
      <c r="C22" s="8">
        <f t="shared" si="11"/>
        <v>1</v>
      </c>
      <c r="D22" s="8">
        <f t="shared" si="11"/>
        <v>1.9791666666666665</v>
      </c>
      <c r="E22" s="8">
        <f t="shared" si="13"/>
        <v>1.9585503472222219</v>
      </c>
      <c r="F22" s="8">
        <f>($A12*$B12)^F$18/FACT(F$18)</f>
        <v>1.292099187403549</v>
      </c>
      <c r="G22" s="8">
        <f>($A12*$B12)^G$18/FACT(G$18)</f>
        <v>0.63931991043404768</v>
      </c>
      <c r="H22" s="8"/>
      <c r="I22" s="8"/>
      <c r="J22" s="8"/>
      <c r="K22" s="12">
        <f t="shared" si="12"/>
        <v>6.8691361117264851</v>
      </c>
    </row>
    <row r="23" spans="1:11">
      <c r="C23" s="8">
        <f t="shared" si="11"/>
        <v>1</v>
      </c>
      <c r="D23" s="8">
        <f t="shared" si="11"/>
        <v>1.979166666666667</v>
      </c>
      <c r="E23" s="8">
        <f t="shared" si="13"/>
        <v>1.9585503472222228</v>
      </c>
      <c r="F23" s="8">
        <f>($A13*$B13)^F$18/FACT(F$18)</f>
        <v>1.2920991874035499</v>
      </c>
      <c r="G23" s="8">
        <f>($A13*$B13)^G$18/FACT(G$18)</f>
        <v>0.63931991043404823</v>
      </c>
      <c r="H23" s="8">
        <f>($A13*$B13)^H$18/FACT(H$18)</f>
        <v>0.25306413121347743</v>
      </c>
      <c r="I23" s="8"/>
      <c r="J23" s="8"/>
      <c r="K23" s="12">
        <f t="shared" si="12"/>
        <v>7.1222002429399653</v>
      </c>
    </row>
    <row r="24" spans="1:11">
      <c r="C24" s="8">
        <f t="shared" si="11"/>
        <v>1</v>
      </c>
      <c r="D24" s="8">
        <f t="shared" si="11"/>
        <v>1.9791666666666665</v>
      </c>
      <c r="E24" s="8">
        <f t="shared" si="13"/>
        <v>1.9585503472222219</v>
      </c>
      <c r="F24" s="8">
        <f>($A14*$B14)^F$18/FACT(F$18)</f>
        <v>1.292099187403549</v>
      </c>
      <c r="G24" s="8">
        <f>($A14*$B14)^G$18/FACT(G$18)</f>
        <v>0.63931991043404768</v>
      </c>
      <c r="H24" s="8">
        <f>($A14*$B14)^H$18/FACT(H$18)</f>
        <v>0.25306413121347721</v>
      </c>
      <c r="I24" s="8">
        <f>($A14*$B14)^I$18/FACT(I$18)</f>
        <v>8.3476015504445597E-2</v>
      </c>
      <c r="J24" s="8"/>
      <c r="K24" s="12">
        <f t="shared" si="12"/>
        <v>7.2056762584444085</v>
      </c>
    </row>
    <row r="25" spans="1:11">
      <c r="C25" s="8">
        <f t="shared" si="11"/>
        <v>1</v>
      </c>
      <c r="D25" s="8">
        <f t="shared" si="11"/>
        <v>1.9791666666666667</v>
      </c>
      <c r="E25" s="8">
        <f t="shared" si="13"/>
        <v>1.9585503472222223</v>
      </c>
      <c r="F25" s="8">
        <f>($A15*$B15)^F$18/FACT(F$18)</f>
        <v>1.2920991874035495</v>
      </c>
      <c r="G25" s="8">
        <f>($A15*$B15)^G$18/FACT(G$18)</f>
        <v>0.6393199104340479</v>
      </c>
      <c r="H25" s="8">
        <f>($A15*$B15)^H$18/FACT(H$18)</f>
        <v>0.25306413121347732</v>
      </c>
      <c r="I25" s="8">
        <f>($A15*$B15)^I$18/FACT(I$18)</f>
        <v>8.3476015504445639E-2</v>
      </c>
      <c r="J25" s="8">
        <f>($A15*$B15)^J$18/FACT(J$18)</f>
        <v>2.3601849621792667E-2</v>
      </c>
      <c r="K25" s="12">
        <f t="shared" si="12"/>
        <v>7.2292781080662021</v>
      </c>
    </row>
    <row r="26" spans="1:1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</sheetData>
  <phoneticPr fontId="10" type="noConversion"/>
  <conditionalFormatting sqref="K9:K16">
    <cfRule type="cellIs" dxfId="0" priority="1" stopIfTrue="1" operator="equal">
      <formula>$K$5</formula>
    </cfRule>
  </conditionalFormatting>
  <hyperlinks>
    <hyperlink ref="H2" r:id="rId1"/>
  </hyperlinks>
  <pageMargins left="0.75" right="0.75" top="1" bottom="1" header="0.5" footer="0.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GlobalCost</vt:lpstr>
      <vt:lpstr>WaitCost</vt:lpstr>
    </vt:vector>
  </TitlesOfParts>
  <Company>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 Casquilho</cp:lastModifiedBy>
  <cp:lastPrinted>2010-05-28T23:09:17Z</cp:lastPrinted>
  <dcterms:created xsi:type="dcterms:W3CDTF">2008-03-06T22:16:28Z</dcterms:created>
  <dcterms:modified xsi:type="dcterms:W3CDTF">2017-05-20T21:27:14Z</dcterms:modified>
</cp:coreProperties>
</file>