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FiltroProp" sheetId="1" r:id="rId1"/>
    <sheet name="FiltroRegr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<sst xmlns="http://schemas.openxmlformats.org/spreadsheetml/2006/main" count="81" uniqueCount="60">
  <si>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01Sep2008</t>
  </si>
  <si>
    <t>V</t>
  </si>
  <si>
    <t>t</t>
  </si>
  <si>
    <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</si>
  <si>
    <r>
      <t xml:space="preserve">e 500 mL p/ </t>
    </r>
    <r>
      <rPr>
        <i/>
        <sz val="10"/>
        <rFont val="Arial Narrow"/>
        <family val="2"/>
      </rPr>
      <t>t</t>
    </r>
    <r>
      <rPr>
        <sz val="10"/>
        <rFont val="Arial Narrow"/>
        <family val="0"/>
      </rPr>
      <t>=360 s</t>
    </r>
  </si>
  <si>
    <t>Programação de ensaios: FILTRAÇÃO, p 62</t>
  </si>
  <si>
    <r>
      <t>y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º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b</t>
    </r>
  </si>
  <si>
    <r>
      <t>Declive</t>
    </r>
    <r>
      <rPr>
        <b/>
        <i/>
        <sz val="10"/>
        <rFont val="Arial Narrow"/>
        <family val="2"/>
      </rPr>
      <t xml:space="preserve"> com erro aceitável</t>
    </r>
  </si>
  <si>
    <t>ou seja,</t>
  </si>
  <si>
    <r>
      <t>a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 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) / </t>
    </r>
    <r>
      <rPr>
        <i/>
        <sz val="10"/>
        <rFont val="Times New Roman"/>
        <family val="1"/>
      </rPr>
      <t>x</t>
    </r>
  </si>
  <si>
    <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º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>)</t>
    </r>
  </si>
  <si>
    <t>Cálculo confirmativo da trendline:</t>
  </si>
  <si>
    <r>
      <t>a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º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</si>
  <si>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r>
      <t>a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</si>
  <si>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</si>
  <si>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função RSQ, </t>
    </r>
    <r>
      <rPr>
        <i/>
        <sz val="10"/>
        <rFont val="Arial Narrow"/>
        <family val="2"/>
      </rPr>
      <t>coeficiente de determinação</t>
    </r>
  </si>
  <si>
    <r>
      <t xml:space="preserve">função INTERCEPT, </t>
    </r>
    <r>
      <rPr>
        <i/>
        <sz val="10"/>
        <rFont val="Arial Narrow"/>
        <family val="2"/>
      </rPr>
      <t>ordenada na origem</t>
    </r>
  </si>
  <si>
    <r>
      <t xml:space="preserve">função SLOPE, </t>
    </r>
    <r>
      <rPr>
        <i/>
        <sz val="10"/>
        <rFont val="Arial Narrow"/>
        <family val="2"/>
      </rPr>
      <t>declive</t>
    </r>
    <r>
      <rPr>
        <sz val="10"/>
        <rFont val="Arial Narrow"/>
        <family val="0"/>
      </rPr>
      <t xml:space="preserve"> (</t>
    </r>
    <r>
      <rPr>
        <i/>
        <sz val="10"/>
        <rFont val="Arial Narrow"/>
        <family val="2"/>
      </rPr>
      <t>coeficiente angular</t>
    </r>
    <r>
      <rPr>
        <sz val="10"/>
        <rFont val="Arial Narrow"/>
        <family val="0"/>
      </rPr>
      <t>)</t>
    </r>
  </si>
  <si>
    <t>Vol. total de filtrado</t>
  </si>
  <si>
    <t>Vol. intermédio de filtrado</t>
  </si>
  <si>
    <r>
      <t xml:space="preserve">Vol. "equival." de filtrado </t>
    </r>
    <r>
      <rPr>
        <b/>
        <sz val="10"/>
        <rFont val="Arial Narrow"/>
        <family val="2"/>
      </rPr>
      <t>(típico)</t>
    </r>
  </si>
  <si>
    <r>
      <t xml:space="preserve">Valor intermédio de </t>
    </r>
    <r>
      <rPr>
        <i/>
        <sz val="10"/>
        <rFont val="Arial Narrow"/>
        <family val="2"/>
      </rPr>
      <t>t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V</t>
    </r>
  </si>
  <si>
    <r>
      <t xml:space="preserve">Valor intermédio de </t>
    </r>
    <r>
      <rPr>
        <i/>
        <sz val="10"/>
        <rFont val="Arial Narrow"/>
        <family val="2"/>
      </rPr>
      <t>t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V</t>
    </r>
    <r>
      <rPr>
        <sz val="10"/>
        <rFont val="Arial Narrow"/>
        <family val="2"/>
      </rPr>
      <t>-</t>
    </r>
    <r>
      <rPr>
        <i/>
        <sz val="10"/>
        <rFont val="Arial Narrow"/>
        <family val="2"/>
      </rPr>
      <t>b</t>
    </r>
  </si>
  <si>
    <r>
      <t xml:space="preserve">i.é, </t>
    </r>
    <r>
      <rPr>
        <i/>
        <sz val="10"/>
        <rFont val="Arial Narrow"/>
        <family val="2"/>
      </rPr>
      <t>V</t>
    </r>
    <r>
      <rPr>
        <i/>
        <vertAlign val="subscript"/>
        <sz val="10"/>
        <rFont val="Arial Narrow"/>
        <family val="2"/>
      </rPr>
      <t>e</t>
    </r>
    <r>
      <rPr>
        <sz val="10"/>
        <rFont val="Arial Narrow"/>
        <family val="0"/>
      </rPr>
      <t xml:space="preserve"> p/ </t>
    </r>
    <r>
      <rPr>
        <i/>
        <sz val="10"/>
        <rFont val="Arial Narrow"/>
        <family val="2"/>
      </rPr>
      <t>t</t>
    </r>
    <r>
      <rPr>
        <sz val="10"/>
        <rFont val="Arial Narrow"/>
        <family val="0"/>
      </rPr>
      <t>=0</t>
    </r>
  </si>
  <si>
    <t>D</t>
  </si>
  <si>
    <r>
      <t>D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>) =</t>
    </r>
  </si>
  <si>
    <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</si>
  <si>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t>¸</t>
  </si>
  <si>
    <t>=</t>
  </si>
  <si>
    <r>
      <t>t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</si>
  <si>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V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</si>
  <si>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</si>
  <si>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) =</t>
    </r>
  </si>
  <si>
    <r>
      <t>s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/ 2</t>
    </r>
  </si>
  <si>
    <t>­</t>
  </si>
  <si>
    <t>¯</t>
  </si>
  <si>
    <t>¾</t>
  </si>
  <si>
    <r>
      <t>t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, 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... =</t>
    </r>
  </si>
  <si>
    <r>
      <t>x</t>
    </r>
    <r>
      <rPr>
        <sz val="10"/>
        <rFont val="Times New Roman"/>
        <family val="1"/>
      </rPr>
      <t xml:space="preserve">, 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</si>
  <si>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r>
      <t>Da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</si>
  <si>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4.6.1</t>
  </si>
  <si>
    <r>
      <t xml:space="preserve">T. Interm. de filtração </t>
    </r>
    <r>
      <rPr>
        <b/>
        <sz val="10"/>
        <rFont val="Arial Narrow"/>
        <family val="2"/>
      </rPr>
      <t>(suposto)</t>
    </r>
  </si>
  <si>
    <r>
      <t>D</t>
    </r>
    <r>
      <rPr>
        <b/>
        <sz val="10"/>
        <rFont val="Arial Narrow"/>
        <family val="2"/>
      </rPr>
      <t xml:space="preserve"> PROPAGAÇÃO</t>
    </r>
  </si>
  <si>
    <t>n</t>
  </si>
  <si>
    <r>
      <t>t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-2)</t>
    </r>
  </si>
  <si>
    <r>
      <t>P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</si>
  <si>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</si>
  <si>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xy</t>
    </r>
  </si>
  <si>
    <r>
      <t>x</t>
    </r>
    <r>
      <rPr>
        <vertAlign val="subscript"/>
        <sz val="10"/>
        <rFont val="Times New Roman"/>
        <family val="1"/>
      </rPr>
      <t>min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</si>
  <si>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=</t>
    </r>
  </si>
  <si>
    <r>
      <t>Da</t>
    </r>
    <r>
      <rPr>
        <vertAlign val="subscript"/>
        <sz val="10"/>
        <rFont val="Times New Roman"/>
        <family val="1"/>
      </rPr>
      <t>regr</t>
    </r>
  </si>
  <si>
    <r>
      <t>a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</si>
  <si>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a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</si>
  <si>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ErrRel(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>)</t>
    </r>
  </si>
  <si>
    <t>%</t>
  </si>
  <si>
    <r>
      <t>D</t>
    </r>
    <r>
      <rPr>
        <sz val="10"/>
        <rFont val="Times New Roman"/>
        <family val="1"/>
      </rPr>
      <t>prop =</t>
    </r>
  </si>
  <si>
    <r>
      <t>D</t>
    </r>
    <r>
      <rPr>
        <vertAlign val="subscript"/>
        <sz val="10"/>
        <rFont val="Times New Roman"/>
        <family val="1"/>
      </rPr>
      <t>regr</t>
    </r>
    <r>
      <rPr>
        <i/>
        <sz val="10"/>
        <rFont val="Times New Roman"/>
        <family val="1"/>
      </rPr>
      <t>/</t>
    </r>
    <r>
      <rPr>
        <i/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prop</t>
    </r>
  </si>
  <si>
    <r>
      <t>V</t>
    </r>
    <r>
      <rPr>
        <b/>
        <vertAlign val="subscript"/>
        <sz val="10"/>
        <rFont val="Times New Roman"/>
        <family val="1"/>
      </rPr>
      <t>max</t>
    </r>
    <r>
      <rPr>
        <b/>
        <sz val="10"/>
        <rFont val="Times New Roman"/>
        <family val="1"/>
      </rPr>
      <t>:</t>
    </r>
  </si>
  <si>
    <r>
      <t>D</t>
    </r>
    <r>
      <rPr>
        <b/>
        <sz val="10"/>
        <rFont val="Arial Narrow"/>
        <family val="2"/>
      </rPr>
      <t xml:space="preserve"> REGRESSÃO, p 63</t>
    </r>
  </si>
  <si>
    <t>»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</si>
</sst>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</numFmts>
  <fonts count="19">
    <font>
      <sz val="10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vertAlign val="subscript"/>
      <sz val="10"/>
      <name val="Arial Narrow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i/>
      <sz val="10"/>
      <name val="Symbol"/>
      <family val="1"/>
    </font>
    <font>
      <b/>
      <i/>
      <sz val="10"/>
      <name val="Arial Narrow"/>
      <family val="2"/>
    </font>
    <font>
      <b/>
      <i/>
      <sz val="10"/>
      <color indexed="10"/>
      <name val="Arial Narrow"/>
      <family val="2"/>
    </font>
    <font>
      <vertAlign val="superscript"/>
      <sz val="10"/>
      <name val="Times New Roman"/>
      <family val="1"/>
    </font>
    <font>
      <b/>
      <i/>
      <sz val="10"/>
      <name val="Symbol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0" fillId="0" borderId="1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14" fillId="0" borderId="0" xfId="0" applyFont="1" applyAlignment="1">
      <alignment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11" fontId="1" fillId="0" borderId="4" xfId="0" applyNumberFormat="1" applyFont="1" applyBorder="1" applyAlignment="1">
      <alignment horizontal="center"/>
    </xf>
    <xf numFmtId="11" fontId="18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Filtração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FiltroProp!$C$5</c:f>
              <c:strCache>
                <c:ptCount val="1"/>
                <c:pt idx="0">
                  <c:v>t/V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FiltroProp!$A$6:$A$7</c:f>
              <c:numCache>
                <c:ptCount val="2"/>
                <c:pt idx="0">
                  <c:v>-200</c:v>
                </c:pt>
                <c:pt idx="1">
                  <c:v>500</c:v>
                </c:pt>
              </c:numCache>
            </c:numRef>
          </c:xVal>
          <c:yVal>
            <c:numRef>
              <c:f>FiltroProp!$C$6:$C$7</c:f>
              <c:numCache>
                <c:ptCount val="2"/>
                <c:pt idx="0">
                  <c:v>0</c:v>
                </c:pt>
                <c:pt idx="1">
                  <c:v>0.72</c:v>
                </c:pt>
              </c:numCache>
            </c:numRef>
          </c:yVal>
          <c:smooth val="0"/>
        </c:ser>
        <c:axId val="24666715"/>
        <c:axId val="20673844"/>
      </c:scatterChart>
      <c:val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73844"/>
        <c:crosses val="autoZero"/>
        <c:crossBetween val="midCat"/>
        <c:dispUnits/>
      </c:val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t</a:t>
                </a:r>
                <a:r>
                  <a:rPr lang="en-US" cap="none" sz="1000" b="0" i="0" u="none" baseline="0"/>
                  <a:t>/</a:t>
                </a:r>
                <a:r>
                  <a:rPr lang="en-US" cap="none" sz="1000" b="0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6667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Vmx=2000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FiltroRegr!$A$16:$A$27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FiltroRegr!$E$16:$E$27</c:f>
              <c:numCache>
                <c:ptCount val="12"/>
                <c:pt idx="0">
                  <c:v>29.78889429012936</c:v>
                </c:pt>
                <c:pt idx="1">
                  <c:v>7.132796470542796</c:v>
                </c:pt>
                <c:pt idx="2">
                  <c:v>4.30763594209011</c:v>
                </c:pt>
                <c:pt idx="3">
                  <c:v>3.2546000740594425</c:v>
                </c:pt>
                <c:pt idx="4">
                  <c:v>2.6951625696321577</c:v>
                </c:pt>
                <c:pt idx="5">
                  <c:v>2.3419694890825205</c:v>
                </c:pt>
                <c:pt idx="6">
                  <c:v>2.0953262497142235</c:v>
                </c:pt>
                <c:pt idx="7">
                  <c:v>1.9114089814999058</c:v>
                </c:pt>
                <c:pt idx="8">
                  <c:v>1.7678281821962374</c:v>
                </c:pt>
                <c:pt idx="9">
                  <c:v>1.651888706740468</c:v>
                </c:pt>
                <c:pt idx="10">
                  <c:v>1.555819842326633</c:v>
                </c:pt>
                <c:pt idx="11">
                  <c:v>1.4745782876165188</c:v>
                </c:pt>
              </c:numCache>
            </c:numRef>
          </c:yVal>
          <c:smooth val="0"/>
        </c:ser>
        <c:ser>
          <c:idx val="1"/>
          <c:order val="1"/>
          <c:tx>
            <c:v>Vmx=1000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FiltroRegr!$A$16:$A$27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xVal>
          <c:yVal>
            <c:numRef>
              <c:f>FiltroRegr!$I$16:$I$27</c:f>
              <c:numCache>
                <c:ptCount val="12"/>
                <c:pt idx="0">
                  <c:v>59.57778858025872</c:v>
                </c:pt>
                <c:pt idx="1">
                  <c:v>14.265592941085592</c:v>
                </c:pt>
                <c:pt idx="2">
                  <c:v>8.61527188418022</c:v>
                </c:pt>
                <c:pt idx="3">
                  <c:v>6.509200148118885</c:v>
                </c:pt>
                <c:pt idx="4">
                  <c:v>5.3903251392643154</c:v>
                </c:pt>
                <c:pt idx="5">
                  <c:v>4.683938978165041</c:v>
                </c:pt>
                <c:pt idx="6">
                  <c:v>4.190652499428447</c:v>
                </c:pt>
                <c:pt idx="7">
                  <c:v>3.8228179629998116</c:v>
                </c:pt>
                <c:pt idx="8">
                  <c:v>3.5356563643924748</c:v>
                </c:pt>
                <c:pt idx="9">
                  <c:v>3.303777413480936</c:v>
                </c:pt>
                <c:pt idx="10">
                  <c:v>3.111639684653266</c:v>
                </c:pt>
                <c:pt idx="11">
                  <c:v>2.9491565752330375</c:v>
                </c:pt>
              </c:numCache>
            </c:numRef>
          </c:yVal>
          <c:smooth val="0"/>
        </c:ser>
        <c:axId val="51846869"/>
        <c:axId val="63968638"/>
      </c:scatterChart>
      <c:val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68638"/>
        <c:crosses val="autoZero"/>
        <c:crossBetween val="midCat"/>
        <c:dispUnits/>
      </c:val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ErrRel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8468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10</xdr:col>
      <xdr:colOff>485775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3295650" y="38100"/>
        <a:ext cx="25241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28</xdr:row>
      <xdr:rowOff>47625</xdr:rowOff>
    </xdr:from>
    <xdr:to>
      <xdr:col>8</xdr:col>
      <xdr:colOff>342900</xdr:colOff>
      <xdr:row>44</xdr:row>
      <xdr:rowOff>66675</xdr:rowOff>
    </xdr:to>
    <xdr:graphicFrame>
      <xdr:nvGraphicFramePr>
        <xdr:cNvPr id="1" name="Chart 3"/>
        <xdr:cNvGraphicFramePr/>
      </xdr:nvGraphicFramePr>
      <xdr:xfrm>
        <a:off x="990600" y="4686300"/>
        <a:ext cx="36195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1" t="s">
        <v>0</v>
      </c>
      <c r="B1" s="20" t="s">
        <v>40</v>
      </c>
      <c r="C1" s="2" t="s">
        <v>5</v>
      </c>
    </row>
    <row r="2" ht="12.75">
      <c r="C2" s="8" t="s">
        <v>7</v>
      </c>
    </row>
    <row r="4" spans="1:4" ht="12.75">
      <c r="A4" t="s">
        <v>20</v>
      </c>
      <c r="D4" s="13">
        <v>200</v>
      </c>
    </row>
    <row r="5" spans="1:3" ht="12.75">
      <c r="A5" s="5" t="s">
        <v>1</v>
      </c>
      <c r="B5" s="5" t="s">
        <v>2</v>
      </c>
      <c r="C5" s="5" t="s">
        <v>3</v>
      </c>
    </row>
    <row r="6" spans="1:4" ht="15.75">
      <c r="A6" s="3">
        <f>-$D$4</f>
        <v>-200</v>
      </c>
      <c r="B6" s="3">
        <v>0</v>
      </c>
      <c r="C6" s="3">
        <f>$B6/$A6</f>
        <v>0</v>
      </c>
      <c r="D6" t="s">
        <v>23</v>
      </c>
    </row>
    <row r="7" spans="1:4" ht="12.75">
      <c r="A7" s="14">
        <f>$D$18</f>
        <v>500</v>
      </c>
      <c r="B7" s="14">
        <f>$D$19</f>
        <v>360</v>
      </c>
      <c r="C7" s="3">
        <f>$B7/$A7</f>
        <v>0.72</v>
      </c>
      <c r="D7" t="s">
        <v>4</v>
      </c>
    </row>
    <row r="9" spans="1:6" ht="14.25">
      <c r="A9" s="7" t="s">
        <v>6</v>
      </c>
      <c r="C9" t="s">
        <v>8</v>
      </c>
      <c r="D9" s="9" t="s">
        <v>9</v>
      </c>
      <c r="F9" s="6" t="s">
        <v>10</v>
      </c>
    </row>
    <row r="11" ht="12.75">
      <c r="A11" t="s">
        <v>11</v>
      </c>
    </row>
    <row r="12" spans="1:3" ht="14.25">
      <c r="A12" s="10" t="s">
        <v>12</v>
      </c>
      <c r="B12" s="11">
        <f>INTERCEPT(C6:C7,A6:A7)</f>
        <v>0.20571428571428568</v>
      </c>
      <c r="C12" t="s">
        <v>16</v>
      </c>
    </row>
    <row r="13" spans="1:3" ht="14.25">
      <c r="A13" s="10" t="s">
        <v>13</v>
      </c>
      <c r="B13" s="11">
        <f>SLOPE(C6:C7,A6:A7)</f>
        <v>0.0010285714285714286</v>
      </c>
      <c r="C13" t="s">
        <v>17</v>
      </c>
    </row>
    <row r="14" spans="1:3" ht="16.5" thickBot="1">
      <c r="A14" s="12" t="s">
        <v>14</v>
      </c>
      <c r="B14" s="3">
        <f>RSQ(C6:C7,A6:A7)</f>
        <v>1</v>
      </c>
      <c r="C14" t="s">
        <v>15</v>
      </c>
    </row>
    <row r="15" spans="6:11" ht="13.5" thickBot="1">
      <c r="F15" s="18">
        <f>$D$17</f>
        <v>1000</v>
      </c>
      <c r="G15" s="19">
        <f>$E$17</f>
        <v>2000</v>
      </c>
      <c r="H15" s="18">
        <f>$D$17</f>
        <v>1000</v>
      </c>
      <c r="I15" s="19">
        <f>$E$17</f>
        <v>2000</v>
      </c>
      <c r="J15" s="18">
        <f>$D$17</f>
        <v>1000</v>
      </c>
      <c r="K15" s="19">
        <f>$E$17</f>
        <v>2000</v>
      </c>
    </row>
    <row r="16" spans="6:11" ht="12.75">
      <c r="F16" s="17" t="s">
        <v>24</v>
      </c>
      <c r="G16" s="17" t="s">
        <v>24</v>
      </c>
      <c r="H16" s="17" t="s">
        <v>33</v>
      </c>
      <c r="I16" s="17" t="s">
        <v>33</v>
      </c>
      <c r="J16" s="17" t="s">
        <v>24</v>
      </c>
      <c r="K16" s="17" t="s">
        <v>24</v>
      </c>
    </row>
    <row r="17" spans="1:9" ht="12.75">
      <c r="A17" t="s">
        <v>18</v>
      </c>
      <c r="D17" s="14">
        <v>1000</v>
      </c>
      <c r="E17" s="14">
        <f>2*D17</f>
        <v>2000</v>
      </c>
      <c r="F17" s="14">
        <v>10</v>
      </c>
      <c r="G17" s="14">
        <v>10</v>
      </c>
      <c r="H17" s="3">
        <f aca="true" t="shared" si="0" ref="H17:I19">F17/2</f>
        <v>5</v>
      </c>
      <c r="I17" s="3">
        <f t="shared" si="0"/>
        <v>5</v>
      </c>
    </row>
    <row r="18" spans="1:9" ht="12.75">
      <c r="A18" t="s">
        <v>19</v>
      </c>
      <c r="D18" s="14">
        <v>500</v>
      </c>
      <c r="E18" s="14">
        <f>2*D18</f>
        <v>1000</v>
      </c>
      <c r="F18" s="14">
        <v>10</v>
      </c>
      <c r="G18" s="14">
        <v>10</v>
      </c>
      <c r="H18" s="3">
        <f t="shared" si="0"/>
        <v>5</v>
      </c>
      <c r="I18" s="3">
        <f t="shared" si="0"/>
        <v>5</v>
      </c>
    </row>
    <row r="19" spans="1:9" ht="12.75">
      <c r="A19" t="s">
        <v>41</v>
      </c>
      <c r="D19" s="14">
        <v>360</v>
      </c>
      <c r="E19" s="60">
        <v>1205.7</v>
      </c>
      <c r="F19" s="14">
        <v>0.05</v>
      </c>
      <c r="G19" s="14">
        <v>0.05</v>
      </c>
      <c r="H19" s="3">
        <f t="shared" si="0"/>
        <v>0.025</v>
      </c>
      <c r="I19" s="3">
        <f t="shared" si="0"/>
        <v>0.025</v>
      </c>
    </row>
    <row r="20" spans="1:11" ht="12.75">
      <c r="A20" t="s">
        <v>21</v>
      </c>
      <c r="D20" s="3">
        <f>$D19/$D18</f>
        <v>0.72</v>
      </c>
      <c r="E20" s="49">
        <f>E19/E18</f>
        <v>1.2057</v>
      </c>
      <c r="H20" s="40">
        <f>J20/2</f>
        <v>0.0072001736090180485</v>
      </c>
      <c r="I20" s="40">
        <f>K20/2</f>
        <v>0.006028551836884212</v>
      </c>
      <c r="J20" s="40">
        <f>$F$26</f>
        <v>0.014400347218036097</v>
      </c>
      <c r="K20" s="40">
        <f>$F$30</f>
        <v>0.012057103673768424</v>
      </c>
    </row>
    <row r="21" spans="1:11" ht="12.75">
      <c r="A21" t="s">
        <v>22</v>
      </c>
      <c r="D21" s="40">
        <f>D$20-$B$12</f>
        <v>0.5142857142857142</v>
      </c>
      <c r="E21" s="49">
        <f>E$20-$B$12</f>
        <v>0.9999857142857143</v>
      </c>
      <c r="H21" s="40">
        <f>H20</f>
        <v>0.0072001736090180485</v>
      </c>
      <c r="I21" s="40">
        <f>I20</f>
        <v>0.006028551836884212</v>
      </c>
      <c r="J21" s="40">
        <f>J20</f>
        <v>0.014400347218036097</v>
      </c>
      <c r="K21" s="40">
        <f>K20</f>
        <v>0.012057103673768424</v>
      </c>
    </row>
    <row r="22" spans="4:11" ht="12.75">
      <c r="D22" s="15"/>
      <c r="E22" s="16"/>
      <c r="H22" s="40"/>
      <c r="I22" s="40"/>
      <c r="J22" s="41" t="s">
        <v>34</v>
      </c>
      <c r="K22" s="41" t="s">
        <v>34</v>
      </c>
    </row>
    <row r="23" spans="1:10" ht="12.75">
      <c r="A23" s="51" t="s">
        <v>42</v>
      </c>
      <c r="E23" s="27"/>
      <c r="F23" s="28"/>
      <c r="G23" s="29" t="s">
        <v>27</v>
      </c>
      <c r="H23" s="30" t="s">
        <v>28</v>
      </c>
      <c r="I23" s="28"/>
      <c r="J23" s="31"/>
    </row>
    <row r="24" spans="5:10" ht="12.75">
      <c r="E24" s="32" t="s">
        <v>26</v>
      </c>
      <c r="F24" s="26">
        <f>$D$19</f>
        <v>360</v>
      </c>
      <c r="G24" s="26">
        <f>$D$18</f>
        <v>500</v>
      </c>
      <c r="H24" s="22">
        <f>F24/G24</f>
        <v>0.72</v>
      </c>
      <c r="I24" s="33"/>
      <c r="J24" s="34"/>
    </row>
    <row r="25" spans="5:10" ht="12.75">
      <c r="E25" s="32" t="s">
        <v>29</v>
      </c>
      <c r="F25" s="26">
        <f>F24</f>
        <v>360</v>
      </c>
      <c r="G25" s="26">
        <f>$F$19</f>
        <v>0.05</v>
      </c>
      <c r="H25" s="35" t="s">
        <v>30</v>
      </c>
      <c r="I25" s="26">
        <f>$D$18</f>
        <v>500</v>
      </c>
      <c r="J25" s="36">
        <f>$F$18</f>
        <v>10</v>
      </c>
    </row>
    <row r="26" spans="5:10" ht="12.75">
      <c r="E26" s="37" t="s">
        <v>25</v>
      </c>
      <c r="F26" s="22">
        <f>H24*SQRT((G25/F24)^2+(J25/I25)^2)</f>
        <v>0.014400347218036097</v>
      </c>
      <c r="G26" s="38"/>
      <c r="H26" s="38"/>
      <c r="I26" s="38"/>
      <c r="J26" s="39"/>
    </row>
    <row r="27" spans="5:10" ht="12.75">
      <c r="E27" s="27"/>
      <c r="F27" s="28"/>
      <c r="G27" s="29" t="s">
        <v>27</v>
      </c>
      <c r="H27" s="30" t="s">
        <v>28</v>
      </c>
      <c r="I27" s="28"/>
      <c r="J27" s="31"/>
    </row>
    <row r="28" spans="5:10" ht="12.75">
      <c r="E28" s="32" t="s">
        <v>26</v>
      </c>
      <c r="F28" s="26">
        <f>$E$19</f>
        <v>1205.7</v>
      </c>
      <c r="G28" s="26">
        <f>$E$18</f>
        <v>1000</v>
      </c>
      <c r="H28" s="24">
        <f>F28/G28</f>
        <v>1.2057</v>
      </c>
      <c r="I28" s="33"/>
      <c r="J28" s="34"/>
    </row>
    <row r="29" spans="5:10" ht="12.75">
      <c r="E29" s="32" t="s">
        <v>29</v>
      </c>
      <c r="F29" s="26">
        <f>F28</f>
        <v>1205.7</v>
      </c>
      <c r="G29" s="26">
        <f>$F$19</f>
        <v>0.05</v>
      </c>
      <c r="H29" s="35" t="s">
        <v>30</v>
      </c>
      <c r="I29" s="26">
        <f>$E$18</f>
        <v>1000</v>
      </c>
      <c r="J29" s="36">
        <f>$F$18</f>
        <v>10</v>
      </c>
    </row>
    <row r="30" spans="5:10" ht="12.75">
      <c r="E30" s="37" t="s">
        <v>25</v>
      </c>
      <c r="F30" s="25">
        <f>H28*SQRT((G29/F28)^2+(J29/I29)^2)</f>
        <v>0.012057103673768424</v>
      </c>
      <c r="G30" s="38"/>
      <c r="H30" s="38"/>
      <c r="I30" s="38"/>
      <c r="J30" s="39"/>
    </row>
    <row r="31" spans="5:10" ht="12.75">
      <c r="E31" s="27"/>
      <c r="F31" s="28"/>
      <c r="G31" s="28"/>
      <c r="H31" s="29" t="s">
        <v>36</v>
      </c>
      <c r="I31" s="30" t="s">
        <v>28</v>
      </c>
      <c r="J31" s="31"/>
    </row>
    <row r="32" spans="5:10" ht="12.75">
      <c r="E32" s="43"/>
      <c r="F32" s="35" t="s">
        <v>31</v>
      </c>
      <c r="G32" s="26">
        <f>$H$24</f>
        <v>0.72</v>
      </c>
      <c r="H32" s="42">
        <f>$B$12</f>
        <v>0.20571428571428568</v>
      </c>
      <c r="I32" s="23">
        <f>$G$32-$H$32</f>
        <v>0.5142857142857142</v>
      </c>
      <c r="J32" s="34"/>
    </row>
    <row r="33" spans="5:10" ht="12.75">
      <c r="E33" s="44"/>
      <c r="F33" s="45" t="s">
        <v>32</v>
      </c>
      <c r="G33" s="25">
        <f>$I$32*$F$26/($H$24-$B$12)</f>
        <v>0.014400347218036097</v>
      </c>
      <c r="H33" s="38"/>
      <c r="I33" s="38"/>
      <c r="J33" s="39"/>
    </row>
    <row r="36" spans="1:3" ht="14.25">
      <c r="A36" s="9" t="s">
        <v>9</v>
      </c>
      <c r="C36" s="47" t="s">
        <v>35</v>
      </c>
    </row>
    <row r="37" spans="6:10" ht="12.75">
      <c r="F37" s="32" t="s">
        <v>37</v>
      </c>
      <c r="G37" s="46">
        <f>$D$21</f>
        <v>0.5142857142857142</v>
      </c>
      <c r="H37" s="40">
        <f>$G$33</f>
        <v>0.014400347218036097</v>
      </c>
      <c r="I37" s="40">
        <f>E21</f>
        <v>0.9999857142857143</v>
      </c>
      <c r="J37" s="40">
        <f>H37</f>
        <v>0.014400347218036097</v>
      </c>
    </row>
    <row r="38" spans="6:10" ht="12.75">
      <c r="F38" s="35" t="s">
        <v>38</v>
      </c>
      <c r="G38" s="48">
        <f>$D$18</f>
        <v>500</v>
      </c>
      <c r="H38" s="3">
        <f>$F$18</f>
        <v>10</v>
      </c>
      <c r="I38" s="48">
        <f>E18</f>
        <v>1000</v>
      </c>
      <c r="J38" s="3">
        <f>$F$18</f>
        <v>10</v>
      </c>
    </row>
    <row r="39" spans="6:9" ht="14.25">
      <c r="F39" s="10" t="s">
        <v>39</v>
      </c>
      <c r="G39" s="58">
        <f>$B$13*SQRT((H37/G37)^2+(H38/G38)^2)</f>
        <v>3.539298904400966E-05</v>
      </c>
      <c r="I39" s="58">
        <f>$B$13*SQRT((J37/I37)^2+(J38/I38)^2)</f>
        <v>1.8033058051175427E-05</v>
      </c>
    </row>
    <row r="41" spans="1:1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480764" r:id="rId1"/>
    <oleObject progId="Equation.3" shapeId="523321" r:id="rId2"/>
    <oleObject progId="Equation.3" shapeId="6702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33203125" defaultRowHeight="12.75"/>
  <sheetData>
    <row r="1" ht="12.75">
      <c r="A1" s="51" t="s">
        <v>58</v>
      </c>
    </row>
    <row r="9" spans="5:10" ht="14.25">
      <c r="E9" s="12" t="s">
        <v>45</v>
      </c>
      <c r="F9" s="52">
        <v>0.95</v>
      </c>
      <c r="G9" s="12" t="s">
        <v>48</v>
      </c>
      <c r="H9" s="3">
        <v>0</v>
      </c>
      <c r="I9" s="10" t="s">
        <v>51</v>
      </c>
      <c r="J9">
        <f>FiltroProp!B12</f>
        <v>0.20571428571428568</v>
      </c>
    </row>
    <row r="10" spans="7:10" ht="14.25">
      <c r="G10" s="12" t="s">
        <v>49</v>
      </c>
      <c r="H10" s="3">
        <v>2000</v>
      </c>
      <c r="I10" s="10" t="s">
        <v>52</v>
      </c>
      <c r="J10">
        <f>FiltroProp!B13</f>
        <v>0.0010285714285714286</v>
      </c>
    </row>
    <row r="12" spans="1:11" ht="14.25">
      <c r="A12" s="54" t="s">
        <v>57</v>
      </c>
      <c r="G12" s="54" t="s">
        <v>57</v>
      </c>
      <c r="H12" s="3"/>
      <c r="I12" s="10"/>
      <c r="K12" s="57" t="s">
        <v>59</v>
      </c>
    </row>
    <row r="13" spans="1:11" ht="13.5">
      <c r="A13" s="48">
        <v>2000</v>
      </c>
      <c r="B13" s="10" t="s">
        <v>46</v>
      </c>
      <c r="C13" s="56">
        <f>FiltroProp!K20</f>
        <v>0.012057103673768424</v>
      </c>
      <c r="E13" s="10" t="s">
        <v>55</v>
      </c>
      <c r="F13" s="55">
        <v>1.5665E-05</v>
      </c>
      <c r="G13" s="48">
        <v>1000</v>
      </c>
      <c r="H13" s="3"/>
      <c r="I13" s="10" t="s">
        <v>55</v>
      </c>
      <c r="J13" s="55">
        <v>3.44E-05</v>
      </c>
      <c r="K13" s="59">
        <f>FiltroProp!$G$39</f>
        <v>3.539298904400966E-05</v>
      </c>
    </row>
    <row r="14" spans="2:9" ht="14.25">
      <c r="B14" s="10" t="s">
        <v>52</v>
      </c>
      <c r="C14" s="56">
        <f>FiltroProp!$B$13</f>
        <v>0.0010285714285714286</v>
      </c>
      <c r="E14" s="3" t="s">
        <v>54</v>
      </c>
      <c r="F14" s="59">
        <f>FiltroProp!$I$39</f>
        <v>1.8033058051175427E-05</v>
      </c>
      <c r="G14" s="47" t="s">
        <v>59</v>
      </c>
      <c r="H14" s="10" t="s">
        <v>52</v>
      </c>
      <c r="I14" s="56">
        <f>FiltroProp!$B$13</f>
        <v>0.0010285714285714286</v>
      </c>
    </row>
    <row r="15" spans="1:10" ht="14.25">
      <c r="A15" s="4" t="s">
        <v>43</v>
      </c>
      <c r="B15" s="4" t="s">
        <v>44</v>
      </c>
      <c r="C15" s="4" t="s">
        <v>47</v>
      </c>
      <c r="D15" s="17" t="s">
        <v>50</v>
      </c>
      <c r="E15" s="21" t="s">
        <v>53</v>
      </c>
      <c r="F15" s="17" t="s">
        <v>56</v>
      </c>
      <c r="H15" s="17" t="s">
        <v>50</v>
      </c>
      <c r="I15" s="21" t="s">
        <v>53</v>
      </c>
      <c r="J15" s="17" t="s">
        <v>56</v>
      </c>
    </row>
    <row r="16" spans="1:10" ht="12.75">
      <c r="A16" s="3">
        <v>3</v>
      </c>
      <c r="B16" s="40">
        <f>TINV(1-$F$9,A16-2)</f>
        <v>12.70620473398698</v>
      </c>
      <c r="C16">
        <f>$C$13*SQRT(A16/(A16-2))</f>
        <v>0.020883516155092274</v>
      </c>
      <c r="D16">
        <f>$B16*$C16*4/(($A$13-0)*SQRT($A16))</f>
        <v>0.0003064000555556163</v>
      </c>
      <c r="E16" s="53">
        <f>D16/$C$14*100</f>
        <v>29.78889429012936</v>
      </c>
      <c r="F16" s="53">
        <f>D16/F$13</f>
        <v>19.55953115580059</v>
      </c>
      <c r="H16">
        <f>$B16*$C16*4/(($G$13-0)*SQRT($A16))</f>
        <v>0.0006128001111112326</v>
      </c>
      <c r="I16" s="53">
        <f>H16/$I$14*100</f>
        <v>59.57778858025872</v>
      </c>
      <c r="J16" s="53">
        <f>H16/J$13</f>
        <v>17.813956718349782</v>
      </c>
    </row>
    <row r="17" spans="1:10" ht="12.75">
      <c r="A17" s="3">
        <f>A16+1</f>
        <v>4</v>
      </c>
      <c r="B17" s="40">
        <f>TINV(1-$F$9,A17-2)</f>
        <v>4.302652729544539</v>
      </c>
      <c r="C17">
        <f aca="true" t="shared" si="0" ref="C17:C27">$C$13*SQRT(A17/(A17-2))</f>
        <v>0.017051319538381775</v>
      </c>
      <c r="D17">
        <f>$B17*$C17*4/(($A$13-0)*SQRT($A17))</f>
        <v>7.336590655415447E-05</v>
      </c>
      <c r="E17" s="53">
        <f aca="true" t="shared" si="1" ref="E17:E27">D17/$J$10*100</f>
        <v>7.132796470542796</v>
      </c>
      <c r="F17" s="53">
        <f>D17/F$13</f>
        <v>4.683428442652695</v>
      </c>
      <c r="H17">
        <f>$B17*$C17*4/(($G$13-0)*SQRT($A17))</f>
        <v>0.00014673181310830894</v>
      </c>
      <c r="I17" s="53">
        <f>H17/$I$14*100</f>
        <v>14.265592941085592</v>
      </c>
      <c r="J17" s="53">
        <f>H17/J$13</f>
        <v>4.265459683381073</v>
      </c>
    </row>
    <row r="18" spans="1:10" ht="12.75">
      <c r="A18" s="3">
        <f aca="true" t="shared" si="2" ref="A18:A27">A17+1</f>
        <v>5</v>
      </c>
      <c r="B18" s="40">
        <f aca="true" t="shared" si="3" ref="B18:B27">TINV(1-$F$9,A18-2)</f>
        <v>3.182446304886878</v>
      </c>
      <c r="C18">
        <f t="shared" si="0"/>
        <v>0.015565653910667124</v>
      </c>
      <c r="D18">
        <f>$B18*$C18*4/(($A$13-0)*SQRT($A18))</f>
        <v>4.430711254721256E-05</v>
      </c>
      <c r="E18" s="53">
        <f t="shared" si="1"/>
        <v>4.30763594209011</v>
      </c>
      <c r="F18" s="53">
        <f aca="true" t="shared" si="4" ref="F18:F27">D18/F$13</f>
        <v>2.8284144619988867</v>
      </c>
      <c r="H18">
        <f aca="true" t="shared" si="5" ref="H18:H27">$B18*$C18*4/(($G$13-0)*SQRT($A18))</f>
        <v>8.861422509442512E-05</v>
      </c>
      <c r="I18" s="53">
        <f aca="true" t="shared" si="6" ref="I18:I27">H18/$I$14*100</f>
        <v>8.61527188418022</v>
      </c>
      <c r="J18" s="53">
        <f aca="true" t="shared" si="7" ref="J18:J27">H18/J$13</f>
        <v>2.5759949155356137</v>
      </c>
    </row>
    <row r="19" spans="1:10" ht="12.75">
      <c r="A19" s="3">
        <f t="shared" si="2"/>
        <v>6</v>
      </c>
      <c r="B19" s="40">
        <f t="shared" si="3"/>
        <v>2.776445105043802</v>
      </c>
      <c r="C19">
        <f t="shared" si="0"/>
        <v>0.014766875888284563</v>
      </c>
      <c r="D19">
        <f aca="true" t="shared" si="8" ref="D19:D27">$B19*$C19*4/(($A$13-0)*SQRT($A19))</f>
        <v>3.347588647603998E-05</v>
      </c>
      <c r="E19" s="53">
        <f t="shared" si="1"/>
        <v>3.2546000740594425</v>
      </c>
      <c r="F19" s="53">
        <f t="shared" si="4"/>
        <v>2.136986050178103</v>
      </c>
      <c r="H19">
        <f t="shared" si="5"/>
        <v>6.695177295207996E-05</v>
      </c>
      <c r="I19" s="53">
        <f t="shared" si="6"/>
        <v>6.509200148118885</v>
      </c>
      <c r="J19" s="53">
        <f t="shared" si="7"/>
        <v>1.946272469537208</v>
      </c>
    </row>
    <row r="20" spans="1:10" ht="12.75">
      <c r="A20" s="3">
        <f t="shared" si="2"/>
        <v>7</v>
      </c>
      <c r="B20" s="40">
        <f t="shared" si="3"/>
        <v>2.5705818346975393</v>
      </c>
      <c r="C20">
        <f t="shared" si="0"/>
        <v>0.014266157457423496</v>
      </c>
      <c r="D20">
        <f t="shared" si="8"/>
        <v>2.7721672144787908E-05</v>
      </c>
      <c r="E20" s="53">
        <f t="shared" si="1"/>
        <v>2.6951625696321577</v>
      </c>
      <c r="F20" s="53">
        <f t="shared" si="4"/>
        <v>1.7696566961243478</v>
      </c>
      <c r="H20">
        <f t="shared" si="5"/>
        <v>5.5443344289575816E-05</v>
      </c>
      <c r="I20" s="53">
        <f t="shared" si="6"/>
        <v>5.3903251392643154</v>
      </c>
      <c r="J20" s="53">
        <f t="shared" si="7"/>
        <v>1.6117251246969713</v>
      </c>
    </row>
    <row r="21" spans="1:10" ht="12.75">
      <c r="A21" s="3">
        <f t="shared" si="2"/>
        <v>8</v>
      </c>
      <c r="B21" s="40">
        <f t="shared" si="3"/>
        <v>2.4469118464326804</v>
      </c>
      <c r="C21">
        <f t="shared" si="0"/>
        <v>0.01392234410339485</v>
      </c>
      <c r="D21">
        <f t="shared" si="8"/>
        <v>2.408882903056307E-05</v>
      </c>
      <c r="E21" s="53">
        <f t="shared" si="1"/>
        <v>2.3419694890825205</v>
      </c>
      <c r="F21" s="53">
        <f t="shared" si="4"/>
        <v>1.5377484219957276</v>
      </c>
      <c r="H21">
        <f t="shared" si="5"/>
        <v>4.817765806112614E-05</v>
      </c>
      <c r="I21" s="53">
        <f t="shared" si="6"/>
        <v>4.683938978165041</v>
      </c>
      <c r="J21" s="53">
        <f t="shared" si="7"/>
        <v>1.400513315730411</v>
      </c>
    </row>
    <row r="22" spans="1:10" ht="12.75">
      <c r="A22" s="3">
        <f t="shared" si="2"/>
        <v>9</v>
      </c>
      <c r="B22" s="40">
        <f t="shared" si="3"/>
        <v>2.3646242509493183</v>
      </c>
      <c r="C22">
        <f t="shared" si="0"/>
        <v>0.0136714705082205</v>
      </c>
      <c r="D22">
        <f t="shared" si="8"/>
        <v>2.155192713991773E-05</v>
      </c>
      <c r="E22" s="53">
        <f t="shared" si="1"/>
        <v>2.0953262497142235</v>
      </c>
      <c r="F22" s="53">
        <f t="shared" si="4"/>
        <v>1.3758012856634363</v>
      </c>
      <c r="H22">
        <f t="shared" si="5"/>
        <v>4.310385427983546E-05</v>
      </c>
      <c r="I22" s="53">
        <f t="shared" si="6"/>
        <v>4.190652499428447</v>
      </c>
      <c r="J22" s="53">
        <f t="shared" si="7"/>
        <v>1.2530190197626587</v>
      </c>
    </row>
    <row r="23" spans="1:10" ht="12.75">
      <c r="A23" s="3">
        <f t="shared" si="2"/>
        <v>10</v>
      </c>
      <c r="B23" s="40">
        <f t="shared" si="3"/>
        <v>2.3060041332991164</v>
      </c>
      <c r="C23">
        <f t="shared" si="0"/>
        <v>0.013480251713154322</v>
      </c>
      <c r="D23">
        <f t="shared" si="8"/>
        <v>1.9660206666856176E-05</v>
      </c>
      <c r="E23" s="53">
        <f t="shared" si="1"/>
        <v>1.9114089814999058</v>
      </c>
      <c r="F23" s="53">
        <f t="shared" si="4"/>
        <v>1.2550403234507614</v>
      </c>
      <c r="H23">
        <f t="shared" si="5"/>
        <v>3.932041333371235E-05</v>
      </c>
      <c r="I23" s="53">
        <f t="shared" si="6"/>
        <v>3.8228179629998116</v>
      </c>
      <c r="J23" s="53">
        <f t="shared" si="7"/>
        <v>1.1430352713288474</v>
      </c>
    </row>
    <row r="24" spans="1:10" ht="12.75">
      <c r="A24" s="3">
        <f t="shared" si="2"/>
        <v>11</v>
      </c>
      <c r="B24" s="40">
        <f t="shared" si="3"/>
        <v>2.262157158173582</v>
      </c>
      <c r="C24">
        <f t="shared" si="0"/>
        <v>0.013329629648101842</v>
      </c>
      <c r="D24">
        <f t="shared" si="8"/>
        <v>1.8183375588304156E-05</v>
      </c>
      <c r="E24" s="53">
        <f t="shared" si="1"/>
        <v>1.7678281821962374</v>
      </c>
      <c r="F24" s="53">
        <f t="shared" si="4"/>
        <v>1.160764480581178</v>
      </c>
      <c r="H24">
        <f t="shared" si="5"/>
        <v>3.636675117660831E-05</v>
      </c>
      <c r="I24" s="53">
        <f t="shared" si="6"/>
        <v>3.5356563643924748</v>
      </c>
      <c r="J24" s="61">
        <f t="shared" si="7"/>
        <v>1.057172999320009</v>
      </c>
    </row>
    <row r="25" spans="1:10" ht="12.75">
      <c r="A25" s="3">
        <f t="shared" si="2"/>
        <v>12</v>
      </c>
      <c r="B25" s="40">
        <f t="shared" si="3"/>
        <v>2.228138842425868</v>
      </c>
      <c r="C25">
        <f t="shared" si="0"/>
        <v>0.01320789532060275</v>
      </c>
      <c r="D25">
        <f t="shared" si="8"/>
        <v>1.6990855269330528E-05</v>
      </c>
      <c r="E25" s="53">
        <f t="shared" si="1"/>
        <v>1.651888706740468</v>
      </c>
      <c r="F25" s="53">
        <f t="shared" si="4"/>
        <v>1.0846380637938415</v>
      </c>
      <c r="H25">
        <f t="shared" si="5"/>
        <v>3.3981710538661056E-05</v>
      </c>
      <c r="I25" s="53">
        <f t="shared" si="6"/>
        <v>3.303777413480936</v>
      </c>
      <c r="J25" s="61">
        <f t="shared" si="7"/>
        <v>0.9878404226354958</v>
      </c>
    </row>
    <row r="26" spans="1:10" ht="12.75">
      <c r="A26" s="3">
        <f t="shared" si="2"/>
        <v>13</v>
      </c>
      <c r="B26" s="40">
        <f t="shared" si="3"/>
        <v>2.200985158721841</v>
      </c>
      <c r="C26">
        <f t="shared" si="0"/>
        <v>0.013107453594320782</v>
      </c>
      <c r="D26">
        <f t="shared" si="8"/>
        <v>1.6002718378216797E-05</v>
      </c>
      <c r="E26" s="53">
        <f t="shared" si="1"/>
        <v>1.555819842326633</v>
      </c>
      <c r="F26" s="53">
        <f t="shared" si="4"/>
        <v>1.021558785714446</v>
      </c>
      <c r="H26">
        <f t="shared" si="5"/>
        <v>3.2005436756433594E-05</v>
      </c>
      <c r="I26" s="53">
        <f t="shared" si="6"/>
        <v>3.111639684653266</v>
      </c>
      <c r="J26" s="53">
        <f t="shared" si="7"/>
        <v>0.9303906033846974</v>
      </c>
    </row>
    <row r="27" spans="1:10" ht="12.75">
      <c r="A27" s="3">
        <f t="shared" si="2"/>
        <v>14</v>
      </c>
      <c r="B27" s="40">
        <f t="shared" si="3"/>
        <v>2.1788128271650695</v>
      </c>
      <c r="C27">
        <f t="shared" si="0"/>
        <v>0.013023160413918993</v>
      </c>
      <c r="D27">
        <f t="shared" si="8"/>
        <v>1.5167090958341337E-05</v>
      </c>
      <c r="E27" s="53">
        <f t="shared" si="1"/>
        <v>1.4745782876165188</v>
      </c>
      <c r="F27" s="53">
        <f t="shared" si="4"/>
        <v>0.968215190446303</v>
      </c>
      <c r="H27">
        <f t="shared" si="5"/>
        <v>3.0334181916682674E-05</v>
      </c>
      <c r="I27" s="53">
        <f t="shared" si="6"/>
        <v>2.9491565752330375</v>
      </c>
      <c r="J27" s="53">
        <f t="shared" si="7"/>
        <v>0.8818076138570544</v>
      </c>
    </row>
    <row r="46" spans="1:1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752806" r:id="rId1"/>
    <oleObject progId="Equation.3" shapeId="76614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Miguel Casquilho</cp:lastModifiedBy>
  <cp:lastPrinted>2008-09-16T22:40:29Z</cp:lastPrinted>
  <dcterms:created xsi:type="dcterms:W3CDTF">2008-09-16T20:23:14Z</dcterms:created>
  <dcterms:modified xsi:type="dcterms:W3CDTF">2008-09-18T18:13:40Z</dcterms:modified>
  <cp:category/>
  <cp:version/>
  <cp:contentType/>
  <cp:contentStatus/>
</cp:coreProperties>
</file>