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casquilho\Desktop\"/>
    </mc:Choice>
  </mc:AlternateContent>
  <bookViews>
    <workbookView xWindow="0" yWindow="0" windowWidth="14430" windowHeight="7980" activeTab="1"/>
  </bookViews>
  <sheets>
    <sheet name="Sensitivity Report 1" sheetId="2" r:id="rId1"/>
    <sheet name="ProdScheduling" sheetId="1" r:id="rId2"/>
  </sheets>
  <definedNames>
    <definedName name="solver_adj" localSheetId="1" hidden="1">ProdScheduling!$C$19:$G$22</definedName>
    <definedName name="solver_cvg" localSheetId="1" hidden="1">0.0001</definedName>
    <definedName name="solver_drv" localSheetId="1" hidden="1">1</definedName>
    <definedName name="solver_eng" localSheetId="1" hidden="1">2</definedName>
    <definedName name="solver_est" localSheetId="1" hidden="1">1</definedName>
    <definedName name="solver_itr" localSheetId="1" hidden="1">2147483647</definedName>
    <definedName name="solver_lhs1" localSheetId="1" hidden="1">ProdScheduling!$C$23:$F$23</definedName>
    <definedName name="solver_lhs2" localSheetId="1" hidden="1">ProdScheduling!$H$19:$H$22</definedName>
    <definedName name="solver_mip" localSheetId="1" hidden="1">2147483647</definedName>
    <definedName name="solver_mni" localSheetId="1" hidden="1">30</definedName>
    <definedName name="solver_mrt" localSheetId="1" hidden="1">0.075</definedName>
    <definedName name="solver_msl" localSheetId="1" hidden="1">2</definedName>
    <definedName name="solver_neg" localSheetId="1" hidden="1">1</definedName>
    <definedName name="solver_nod" localSheetId="1" hidden="1">2147483647</definedName>
    <definedName name="solver_num" localSheetId="1" hidden="1">2</definedName>
    <definedName name="solver_nwt" localSheetId="1" hidden="1">1</definedName>
    <definedName name="solver_opt" localSheetId="1" hidden="1">ProdScheduling!$H$18</definedName>
    <definedName name="solver_pre" localSheetId="1" hidden="1">0.000001</definedName>
    <definedName name="solver_rbv" localSheetId="1" hidden="1">1</definedName>
    <definedName name="solver_rel1" localSheetId="1" hidden="1">2</definedName>
    <definedName name="solver_rel2" localSheetId="1" hidden="1">2</definedName>
    <definedName name="solver_rhs1" localSheetId="1" hidden="1">ProdScheduling!$C$25:$F$25</definedName>
    <definedName name="solver_rhs2" localSheetId="1" hidden="1">ProdScheduling!$J$19:$J$22</definedName>
    <definedName name="solver_rlx" localSheetId="1" hidden="1">2</definedName>
    <definedName name="solver_rsd" localSheetId="1" hidden="1">0</definedName>
    <definedName name="solver_scl" localSheetId="1" hidden="1">1</definedName>
    <definedName name="solver_sho" localSheetId="1" hidden="1">2</definedName>
    <definedName name="solver_ssz" localSheetId="1" hidden="1">100</definedName>
    <definedName name="solver_tim" localSheetId="1" hidden="1">2147483647</definedName>
    <definedName name="solver_tol" localSheetId="1" hidden="1">0.01</definedName>
    <definedName name="solver_typ" localSheetId="1" hidden="1">2</definedName>
    <definedName name="solver_val" localSheetId="1" hidden="1">0</definedName>
    <definedName name="solver_ver" localSheetId="1" hidden="1">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24" i="1" l="1"/>
  <c r="L23" i="1"/>
  <c r="L20" i="1"/>
  <c r="J11" i="1"/>
  <c r="C15" i="1" s="1"/>
  <c r="F23" i="1"/>
  <c r="E23" i="1"/>
  <c r="D23" i="1"/>
  <c r="C23" i="1"/>
  <c r="H22" i="1"/>
  <c r="H21" i="1"/>
  <c r="H20" i="1"/>
  <c r="H19" i="1"/>
  <c r="J19" i="1"/>
  <c r="H15" i="1"/>
  <c r="J22" i="1" s="1"/>
  <c r="H14" i="1"/>
  <c r="J21" i="1" s="1"/>
  <c r="H13" i="1"/>
  <c r="J20" i="1" s="1"/>
  <c r="H12" i="1"/>
  <c r="C16" i="1" a="1"/>
  <c r="C16" i="1" s="1"/>
  <c r="C25" i="1" s="1"/>
  <c r="G6" i="1" a="1"/>
  <c r="I6" i="1" s="1"/>
  <c r="E14" i="1" s="1"/>
  <c r="F14" i="1" s="1"/>
  <c r="H8" i="1" a="1"/>
  <c r="J8" i="1" s="1"/>
  <c r="B12" i="1"/>
  <c r="A6" i="1"/>
  <c r="B13" i="1" s="1"/>
  <c r="A7" i="1" l="1"/>
  <c r="D14" i="1"/>
  <c r="L21" i="1" a="1"/>
  <c r="L21" i="1" s="1"/>
  <c r="I8" i="1"/>
  <c r="H8" i="1"/>
  <c r="C13" i="1"/>
  <c r="D15" i="1"/>
  <c r="L22" i="1" a="1"/>
  <c r="L22" i="1" s="1"/>
  <c r="C14" i="1"/>
  <c r="E15" i="1"/>
  <c r="D16" i="1"/>
  <c r="D25" i="1" s="1"/>
  <c r="F16" i="1"/>
  <c r="F25" i="1" s="1"/>
  <c r="E16" i="1"/>
  <c r="E25" i="1" s="1"/>
  <c r="H6" i="1"/>
  <c r="D13" i="1" s="1"/>
  <c r="E13" i="1" s="1"/>
  <c r="F13" i="1" s="1"/>
  <c r="G6" i="1"/>
  <c r="J6" i="1"/>
  <c r="F15" i="1" s="1"/>
  <c r="G16" i="1" l="1"/>
  <c r="D12" i="1"/>
  <c r="E12" i="1" s="1"/>
  <c r="F12" i="1" s="1"/>
  <c r="C12" i="1"/>
  <c r="A8" i="1"/>
  <c r="B15" i="1" s="1"/>
  <c r="B14" i="1"/>
  <c r="C11" i="1" s="1" a="1"/>
  <c r="D11" i="1" l="1"/>
  <c r="C11" i="1"/>
  <c r="E11" i="1"/>
  <c r="F11" i="1"/>
  <c r="H33" i="1"/>
  <c r="H27" i="1"/>
  <c r="H18" i="1"/>
  <c r="L19" i="1" s="1"/>
</calcChain>
</file>

<file path=xl/sharedStrings.xml><?xml version="1.0" encoding="utf-8"?>
<sst xmlns="http://schemas.openxmlformats.org/spreadsheetml/2006/main" count="154" uniqueCount="90">
  <si>
    <t>Production scheduling</t>
  </si>
  <si>
    <t>Month</t>
  </si>
  <si>
    <t>Scheduled</t>
  </si>
  <si>
    <t>installations</t>
  </si>
  <si>
    <t>Max.</t>
  </si>
  <si>
    <t>production</t>
  </si>
  <si>
    <t>Unit cost of</t>
  </si>
  <si>
    <t>storage</t>
  </si>
  <si>
    <t>Source</t>
  </si>
  <si>
    <t>U. c. of storage</t>
  </si>
  <si>
    <t>U. c. of production</t>
  </si>
  <si>
    <t>Supply</t>
  </si>
  <si>
    <t>Demand</t>
  </si>
  <si>
    <t>Fictitious</t>
  </si>
  <si>
    <t>*</t>
  </si>
  <si>
    <t>X</t>
  </si>
  <si>
    <t>=</t>
  </si>
  <si>
    <r>
      <t>=</t>
    </r>
    <r>
      <rPr>
        <i/>
        <sz val="10"/>
        <color theme="1"/>
        <rFont val="Times New Roman"/>
        <family val="1"/>
      </rPr>
      <t>z</t>
    </r>
    <r>
      <rPr>
        <b/>
        <vertAlign val="subscript"/>
        <sz val="10"/>
        <color theme="1"/>
        <rFont val="Times New Roman"/>
        <family val="1"/>
      </rPr>
      <t>min</t>
    </r>
  </si>
  <si>
    <t>Solver model</t>
  </si>
  <si>
    <t>BigM =</t>
  </si>
  <si>
    <t>Northern Airplane Company</t>
  </si>
  <si>
    <t>Destination</t>
  </si>
  <si>
    <t>Cost</t>
  </si>
  <si>
    <t>C</t>
  </si>
  <si>
    <t>Cost (matrix)</t>
  </si>
  <si>
    <t>Quantities (matrix)</t>
  </si>
  <si>
    <r>
      <t xml:space="preserve">Soln. </t>
    </r>
    <r>
      <rPr>
        <i/>
        <sz val="10"/>
        <color theme="1"/>
        <rFont val="Arial Narrow"/>
        <family val="2"/>
      </rPr>
      <t>z</t>
    </r>
    <r>
      <rPr>
        <b/>
        <vertAlign val="subscript"/>
        <sz val="10"/>
        <color theme="1"/>
        <rFont val="Arial Narrow"/>
        <family val="2"/>
      </rPr>
      <t>min</t>
    </r>
    <r>
      <rPr>
        <sz val="10"/>
        <color theme="1"/>
        <rFont val="Arial Narrow"/>
        <family val="2"/>
      </rPr>
      <t xml:space="preserve"> =</t>
    </r>
  </si>
  <si>
    <t>Microsoft Excel 15.0 Sensitivity Report</t>
  </si>
  <si>
    <t>Worksheet: [ProdSchedNorthAir.xlsx]ProdScheduling</t>
  </si>
  <si>
    <t>Report Created: 2017-03-30 14:53:30</t>
  </si>
  <si>
    <t>Variable Cells</t>
  </si>
  <si>
    <t>Cell</t>
  </si>
  <si>
    <t>Name</t>
  </si>
  <si>
    <t>Final</t>
  </si>
  <si>
    <t>Value</t>
  </si>
  <si>
    <t>Reduced</t>
  </si>
  <si>
    <t>Objective</t>
  </si>
  <si>
    <t>Coefficient</t>
  </si>
  <si>
    <t>Allowable</t>
  </si>
  <si>
    <t>Increase</t>
  </si>
  <si>
    <t>Decrease</t>
  </si>
  <si>
    <t>Constraints</t>
  </si>
  <si>
    <t>Shadow</t>
  </si>
  <si>
    <t>Price</t>
  </si>
  <si>
    <t>Constraint</t>
  </si>
  <si>
    <t>R.H. Side</t>
  </si>
  <si>
    <t>$C$19</t>
  </si>
  <si>
    <t>X Destination</t>
  </si>
  <si>
    <t>$D$19</t>
  </si>
  <si>
    <t>X production</t>
  </si>
  <si>
    <t>$E$19</t>
  </si>
  <si>
    <t>X storage</t>
  </si>
  <si>
    <t>$F$19</t>
  </si>
  <si>
    <t>X Northern Airplane Company</t>
  </si>
  <si>
    <t>$G$19</t>
  </si>
  <si>
    <t>X Fictitious</t>
  </si>
  <si>
    <t>$C$20</t>
  </si>
  <si>
    <t>$D$20</t>
  </si>
  <si>
    <t>$E$20</t>
  </si>
  <si>
    <t>$F$20</t>
  </si>
  <si>
    <t>$G$20</t>
  </si>
  <si>
    <t>$C$21</t>
  </si>
  <si>
    <t>$D$21</t>
  </si>
  <si>
    <t>$E$21</t>
  </si>
  <si>
    <t>$F$21</t>
  </si>
  <si>
    <t>$G$21</t>
  </si>
  <si>
    <t>$C$22</t>
  </si>
  <si>
    <t>$D$22</t>
  </si>
  <si>
    <t>$E$22</t>
  </si>
  <si>
    <t>$F$22</t>
  </si>
  <si>
    <t>$G$22</t>
  </si>
  <si>
    <t>$C$23</t>
  </si>
  <si>
    <t>$D$23</t>
  </si>
  <si>
    <t>$E$23</t>
  </si>
  <si>
    <t>$F$23</t>
  </si>
  <si>
    <t>$H$19</t>
  </si>
  <si>
    <t>X Supply</t>
  </si>
  <si>
    <t>$H$20</t>
  </si>
  <si>
    <t>$H$21</t>
  </si>
  <si>
    <t>$H$22</t>
  </si>
  <si>
    <t>MINIMIZATION</t>
  </si>
  <si>
    <t>MIN</t>
  </si>
  <si>
    <r>
      <t>X</t>
    </r>
    <r>
      <rPr>
        <b/>
        <vertAlign val="subscript"/>
        <sz val="10"/>
        <color theme="1"/>
        <rFont val="Times New Roman"/>
        <family val="1"/>
      </rPr>
      <t>2</t>
    </r>
  </si>
  <si>
    <r>
      <t>X</t>
    </r>
    <r>
      <rPr>
        <b/>
        <vertAlign val="subscript"/>
        <sz val="10"/>
        <color theme="1"/>
        <rFont val="Times New Roman"/>
        <family val="1"/>
      </rPr>
      <t>3</t>
    </r>
  </si>
  <si>
    <t>Multiple solutions !</t>
  </si>
  <si>
    <t>(From Sensitivity)</t>
  </si>
  <si>
    <t>Results from Plate</t>
  </si>
  <si>
    <t>c14 =1,1249 gives X2</t>
  </si>
  <si>
    <t>C gives X3</t>
  </si>
  <si>
    <t>More than 3 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</si>
</sst>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0.E+00"/>
  </numFmts>
  <fonts count="10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9"/>
      <color theme="1"/>
      <name val="Arial Narrow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b/>
      <vertAlign val="subscript"/>
      <sz val="10"/>
      <color theme="1"/>
      <name val="Times New Roman"/>
      <family val="1"/>
    </font>
    <font>
      <b/>
      <sz val="10"/>
      <color theme="1"/>
      <name val="Times New Roman"/>
      <family val="1"/>
    </font>
    <font>
      <i/>
      <sz val="10"/>
      <color theme="1"/>
      <name val="Arial Narrow"/>
      <family val="2"/>
    </font>
    <font>
      <b/>
      <vertAlign val="subscript"/>
      <sz val="10"/>
      <color theme="1"/>
      <name val="Arial Narrow"/>
      <family val="2"/>
    </font>
    <font>
      <b/>
      <sz val="10"/>
      <color indexed="18"/>
      <name val="Arial Narrow"/>
      <family val="2"/>
    </font>
  </fonts>
  <fills count="9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CCC"/>
        <bgColor indexed="64"/>
      </patternFill>
    </fill>
  </fills>
  <borders count="2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FF0000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23"/>
      </top>
      <bottom/>
      <diagonal/>
    </border>
    <border>
      <left/>
      <right/>
      <top/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14" fontId="2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0" fillId="4" borderId="0" xfId="0" applyFill="1" applyAlignment="1">
      <alignment horizontal="center"/>
    </xf>
    <xf numFmtId="2" fontId="0" fillId="4" borderId="0" xfId="0" applyNumberFormat="1" applyFill="1" applyAlignment="1">
      <alignment horizontal="center"/>
    </xf>
    <xf numFmtId="0" fontId="0" fillId="0" borderId="0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5" xfId="0" applyFill="1" applyBorder="1" applyAlignment="1">
      <alignment horizontal="center"/>
    </xf>
    <xf numFmtId="2" fontId="0" fillId="2" borderId="3" xfId="0" applyNumberFormat="1" applyFill="1" applyBorder="1" applyAlignment="1">
      <alignment horizontal="center"/>
    </xf>
    <xf numFmtId="2" fontId="0" fillId="2" borderId="4" xfId="0" applyNumberFormat="1" applyFill="1" applyBorder="1" applyAlignment="1">
      <alignment horizontal="center"/>
    </xf>
    <xf numFmtId="2" fontId="0" fillId="2" borderId="5" xfId="0" applyNumberFormat="1" applyFill="1" applyBorder="1" applyAlignment="1">
      <alignment horizontal="center"/>
    </xf>
    <xf numFmtId="164" fontId="0" fillId="3" borderId="0" xfId="0" applyNumberForma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6" xfId="0" applyBorder="1"/>
    <xf numFmtId="0" fontId="0" fillId="2" borderId="15" xfId="0" applyFill="1" applyBorder="1" applyAlignment="1">
      <alignment horizontal="center"/>
    </xf>
    <xf numFmtId="0" fontId="0" fillId="2" borderId="16" xfId="0" applyFill="1" applyBorder="1" applyAlignment="1">
      <alignment horizontal="center"/>
    </xf>
    <xf numFmtId="0" fontId="3" fillId="0" borderId="0" xfId="0" quotePrefix="1" applyFont="1"/>
    <xf numFmtId="0" fontId="1" fillId="0" borderId="17" xfId="0" applyFont="1" applyBorder="1" applyAlignment="1">
      <alignment horizontal="center"/>
    </xf>
    <xf numFmtId="0" fontId="0" fillId="5" borderId="0" xfId="0" applyFill="1"/>
    <xf numFmtId="0" fontId="0" fillId="0" borderId="0" xfId="0" applyAlignment="1">
      <alignment horizontal="right"/>
    </xf>
    <xf numFmtId="165" fontId="0" fillId="4" borderId="0" xfId="0" applyNumberFormat="1" applyFill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0" fillId="6" borderId="0" xfId="0" applyFill="1"/>
    <xf numFmtId="165" fontId="0" fillId="6" borderId="0" xfId="0" applyNumberFormat="1" applyFill="1" applyAlignment="1">
      <alignment horizontal="center"/>
    </xf>
    <xf numFmtId="0" fontId="6" fillId="0" borderId="0" xfId="0" applyFont="1" applyAlignment="1">
      <alignment horizontal="center"/>
    </xf>
    <xf numFmtId="0" fontId="1" fillId="8" borderId="14" xfId="0" applyFont="1" applyFill="1" applyBorder="1" applyAlignment="1">
      <alignment horizontal="center"/>
    </xf>
    <xf numFmtId="0" fontId="1" fillId="8" borderId="15" xfId="0" applyFont="1" applyFill="1" applyBorder="1" applyAlignment="1">
      <alignment horizontal="center"/>
    </xf>
    <xf numFmtId="0" fontId="1" fillId="8" borderId="16" xfId="0" applyFont="1" applyFill="1" applyBorder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0" fontId="1" fillId="8" borderId="5" xfId="0" applyFont="1" applyFill="1" applyBorder="1" applyAlignment="1">
      <alignment horizontal="center"/>
    </xf>
    <xf numFmtId="0" fontId="1" fillId="0" borderId="3" xfId="0" applyFont="1" applyBorder="1"/>
    <xf numFmtId="0" fontId="0" fillId="0" borderId="4" xfId="0" applyBorder="1"/>
    <xf numFmtId="0" fontId="0" fillId="0" borderId="5" xfId="0" applyBorder="1"/>
    <xf numFmtId="0" fontId="1" fillId="0" borderId="14" xfId="0" applyFont="1" applyBorder="1"/>
    <xf numFmtId="0" fontId="0" fillId="0" borderId="15" xfId="0" applyBorder="1"/>
    <xf numFmtId="0" fontId="0" fillId="0" borderId="16" xfId="0" applyBorder="1"/>
    <xf numFmtId="0" fontId="1" fillId="0" borderId="0" xfId="0" applyFont="1" applyAlignment="1">
      <alignment horizontal="center"/>
    </xf>
    <xf numFmtId="0" fontId="1" fillId="7" borderId="0" xfId="0" applyFont="1" applyFill="1" applyAlignment="1">
      <alignment horizontal="center"/>
    </xf>
    <xf numFmtId="0" fontId="0" fillId="0" borderId="20" xfId="0" applyFill="1" applyBorder="1" applyAlignment="1"/>
    <xf numFmtId="0" fontId="0" fillId="0" borderId="21" xfId="0" applyFill="1" applyBorder="1" applyAlignment="1"/>
    <xf numFmtId="0" fontId="9" fillId="0" borderId="18" xfId="0" applyFont="1" applyFill="1" applyBorder="1" applyAlignment="1">
      <alignment horizontal="center"/>
    </xf>
    <xf numFmtId="0" fontId="9" fillId="0" borderId="19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0" xfId="0" applyFont="1" applyFill="1" applyBorder="1" applyAlignment="1">
      <alignment horizontal="center"/>
    </xf>
    <xf numFmtId="0" fontId="0" fillId="7" borderId="0" xfId="0" applyFill="1"/>
    <xf numFmtId="0" fontId="0" fillId="7" borderId="6" xfId="0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showGridLines="0" workbookViewId="0"/>
  </sheetViews>
  <sheetFormatPr defaultRowHeight="12.75" x14ac:dyDescent="0.2"/>
  <cols>
    <col min="1" max="1" width="2.33203125" customWidth="1"/>
    <col min="2" max="2" width="6.5" bestFit="1" customWidth="1"/>
    <col min="3" max="3" width="25.5" bestFit="1" customWidth="1"/>
    <col min="4" max="4" width="6" customWidth="1"/>
    <col min="5" max="5" width="12.33203125" bestFit="1" customWidth="1"/>
    <col min="6" max="6" width="10.83203125" bestFit="1" customWidth="1"/>
    <col min="7" max="8" width="12.33203125" bestFit="1" customWidth="1"/>
  </cols>
  <sheetData>
    <row r="1" spans="1:8" x14ac:dyDescent="0.2">
      <c r="A1" s="1" t="s">
        <v>27</v>
      </c>
    </row>
    <row r="2" spans="1:8" x14ac:dyDescent="0.2">
      <c r="A2" s="1" t="s">
        <v>28</v>
      </c>
    </row>
    <row r="3" spans="1:8" x14ac:dyDescent="0.2">
      <c r="A3" s="1" t="s">
        <v>29</v>
      </c>
    </row>
    <row r="6" spans="1:8" ht="13.5" thickBot="1" x14ac:dyDescent="0.25">
      <c r="A6" t="s">
        <v>30</v>
      </c>
    </row>
    <row r="7" spans="1:8" x14ac:dyDescent="0.2">
      <c r="B7" s="58"/>
      <c r="C7" s="58"/>
      <c r="D7" s="58" t="s">
        <v>33</v>
      </c>
      <c r="E7" s="58" t="s">
        <v>35</v>
      </c>
      <c r="F7" s="58" t="s">
        <v>36</v>
      </c>
      <c r="G7" s="58" t="s">
        <v>38</v>
      </c>
      <c r="H7" s="58" t="s">
        <v>38</v>
      </c>
    </row>
    <row r="8" spans="1:8" ht="13.5" thickBot="1" x14ac:dyDescent="0.25">
      <c r="B8" s="59" t="s">
        <v>31</v>
      </c>
      <c r="C8" s="59" t="s">
        <v>32</v>
      </c>
      <c r="D8" s="59" t="s">
        <v>34</v>
      </c>
      <c r="E8" s="59" t="s">
        <v>22</v>
      </c>
      <c r="F8" s="59" t="s">
        <v>37</v>
      </c>
      <c r="G8" s="59" t="s">
        <v>39</v>
      </c>
      <c r="H8" s="59" t="s">
        <v>40</v>
      </c>
    </row>
    <row r="9" spans="1:8" x14ac:dyDescent="0.2">
      <c r="B9" s="56" t="s">
        <v>46</v>
      </c>
      <c r="C9" s="56" t="s">
        <v>47</v>
      </c>
      <c r="D9" s="56">
        <v>10</v>
      </c>
      <c r="E9" s="56">
        <v>0</v>
      </c>
      <c r="F9" s="56">
        <v>1.08</v>
      </c>
      <c r="G9" s="56">
        <v>998.90499999999997</v>
      </c>
      <c r="H9" s="56">
        <v>1E+30</v>
      </c>
    </row>
    <row r="10" spans="1:8" x14ac:dyDescent="0.2">
      <c r="B10" s="56" t="s">
        <v>48</v>
      </c>
      <c r="C10" s="56" t="s">
        <v>49</v>
      </c>
      <c r="D10" s="56">
        <v>10</v>
      </c>
      <c r="E10" s="56">
        <v>0</v>
      </c>
      <c r="F10" s="56">
        <v>1.0949999999999998</v>
      </c>
      <c r="G10" s="56">
        <v>9.9999999997772981E-3</v>
      </c>
      <c r="H10" s="56">
        <v>0</v>
      </c>
    </row>
    <row r="11" spans="1:8" x14ac:dyDescent="0.2">
      <c r="B11" s="56" t="s">
        <v>50</v>
      </c>
      <c r="C11" s="56" t="s">
        <v>51</v>
      </c>
      <c r="D11" s="56">
        <v>5</v>
      </c>
      <c r="E11" s="56">
        <v>0</v>
      </c>
      <c r="F11" s="56">
        <v>1.1099999999999999</v>
      </c>
      <c r="G11" s="56">
        <v>0</v>
      </c>
      <c r="H11" s="56">
        <v>9.9999999997772981E-3</v>
      </c>
    </row>
    <row r="12" spans="1:8" x14ac:dyDescent="0.2">
      <c r="B12" s="56" t="s">
        <v>52</v>
      </c>
      <c r="C12" s="56" t="s">
        <v>53</v>
      </c>
      <c r="D12" s="56">
        <v>0</v>
      </c>
      <c r="E12" s="56">
        <v>1.2700951401711791E-13</v>
      </c>
      <c r="F12" s="56">
        <v>1.1249999999999996</v>
      </c>
      <c r="G12" s="56">
        <v>1E+30</v>
      </c>
      <c r="H12" s="56">
        <v>1.2700951401711791E-13</v>
      </c>
    </row>
    <row r="13" spans="1:8" x14ac:dyDescent="0.2">
      <c r="B13" s="56" t="s">
        <v>54</v>
      </c>
      <c r="C13" s="56" t="s">
        <v>55</v>
      </c>
      <c r="D13" s="56">
        <v>0</v>
      </c>
      <c r="E13" s="56">
        <v>1.5000000000013891E-2</v>
      </c>
      <c r="F13" s="56">
        <v>0</v>
      </c>
      <c r="G13" s="56">
        <v>1E+30</v>
      </c>
      <c r="H13" s="56">
        <v>1.5000000000013891E-2</v>
      </c>
    </row>
    <row r="14" spans="1:8" x14ac:dyDescent="0.2">
      <c r="B14" s="56" t="s">
        <v>56</v>
      </c>
      <c r="C14" s="56" t="s">
        <v>21</v>
      </c>
      <c r="D14" s="56">
        <v>0</v>
      </c>
      <c r="E14" s="56">
        <v>998.90499999999997</v>
      </c>
      <c r="F14" s="56">
        <v>1000</v>
      </c>
      <c r="G14" s="56">
        <v>1E+30</v>
      </c>
      <c r="H14" s="56">
        <v>998.90499999999997</v>
      </c>
    </row>
    <row r="15" spans="1:8" x14ac:dyDescent="0.2">
      <c r="B15" s="56" t="s">
        <v>57</v>
      </c>
      <c r="C15" s="56" t="s">
        <v>5</v>
      </c>
      <c r="D15" s="56">
        <v>5</v>
      </c>
      <c r="E15" s="56">
        <v>0</v>
      </c>
      <c r="F15" s="56">
        <v>1.1100000000000136</v>
      </c>
      <c r="G15" s="56">
        <v>0</v>
      </c>
      <c r="H15" s="56">
        <v>9.9999999997772981E-3</v>
      </c>
    </row>
    <row r="16" spans="1:8" x14ac:dyDescent="0.2">
      <c r="B16" s="56" t="s">
        <v>58</v>
      </c>
      <c r="C16" s="56" t="s">
        <v>7</v>
      </c>
      <c r="D16" s="56">
        <v>0</v>
      </c>
      <c r="E16" s="56">
        <v>0</v>
      </c>
      <c r="F16" s="56">
        <v>1.125</v>
      </c>
      <c r="G16" s="56">
        <v>1E+30</v>
      </c>
      <c r="H16" s="56">
        <v>0</v>
      </c>
    </row>
    <row r="17" spans="1:8" x14ac:dyDescent="0.2">
      <c r="B17" s="56" t="s">
        <v>59</v>
      </c>
      <c r="C17" s="56" t="s">
        <v>20</v>
      </c>
      <c r="D17" s="56">
        <v>0</v>
      </c>
      <c r="E17" s="56">
        <v>9.9920072216264089E-14</v>
      </c>
      <c r="F17" s="56">
        <v>1.1399999999999864</v>
      </c>
      <c r="G17" s="56">
        <v>1E+30</v>
      </c>
      <c r="H17" s="56">
        <v>9.9920072216264089E-14</v>
      </c>
    </row>
    <row r="18" spans="1:8" x14ac:dyDescent="0.2">
      <c r="B18" s="56" t="s">
        <v>60</v>
      </c>
      <c r="C18" s="56" t="s">
        <v>13</v>
      </c>
      <c r="D18" s="56">
        <v>30</v>
      </c>
      <c r="E18" s="56">
        <v>0</v>
      </c>
      <c r="F18" s="56">
        <v>0</v>
      </c>
      <c r="G18" s="56">
        <v>9.9999999997772981E-3</v>
      </c>
      <c r="H18" s="56">
        <v>1E+30</v>
      </c>
    </row>
    <row r="19" spans="1:8" x14ac:dyDescent="0.2">
      <c r="B19" s="56" t="s">
        <v>61</v>
      </c>
      <c r="C19" s="56" t="s">
        <v>21</v>
      </c>
      <c r="D19" s="56">
        <v>0</v>
      </c>
      <c r="E19" s="56">
        <v>998.93</v>
      </c>
      <c r="F19" s="56">
        <v>999.99999999999989</v>
      </c>
      <c r="G19" s="56">
        <v>1E+30</v>
      </c>
      <c r="H19" s="56">
        <v>998.93</v>
      </c>
    </row>
    <row r="20" spans="1:8" x14ac:dyDescent="0.2">
      <c r="B20" s="56" t="s">
        <v>62</v>
      </c>
      <c r="C20" s="56" t="s">
        <v>5</v>
      </c>
      <c r="D20" s="56">
        <v>0</v>
      </c>
      <c r="E20" s="56">
        <v>998.91500000000008</v>
      </c>
      <c r="F20" s="56">
        <v>1000</v>
      </c>
      <c r="G20" s="56">
        <v>1E+30</v>
      </c>
      <c r="H20" s="56">
        <v>998.91500000000008</v>
      </c>
    </row>
    <row r="21" spans="1:8" x14ac:dyDescent="0.2">
      <c r="B21" s="56" t="s">
        <v>63</v>
      </c>
      <c r="C21" s="56" t="s">
        <v>7</v>
      </c>
      <c r="D21" s="56">
        <v>20</v>
      </c>
      <c r="E21" s="56">
        <v>0</v>
      </c>
      <c r="F21" s="56">
        <v>1.0999999999999091</v>
      </c>
      <c r="G21" s="56">
        <v>9.9999999997772981E-3</v>
      </c>
      <c r="H21" s="56">
        <v>9.9920072216264089E-14</v>
      </c>
    </row>
    <row r="22" spans="1:8" x14ac:dyDescent="0.2">
      <c r="B22" s="56" t="s">
        <v>64</v>
      </c>
      <c r="C22" s="56" t="s">
        <v>20</v>
      </c>
      <c r="D22" s="56">
        <v>10</v>
      </c>
      <c r="E22" s="56">
        <v>0</v>
      </c>
      <c r="F22" s="56">
        <v>1.1149999999997817</v>
      </c>
      <c r="G22" s="56">
        <v>9.9920072216264089E-14</v>
      </c>
      <c r="H22" s="56">
        <v>9.9999999997772981E-3</v>
      </c>
    </row>
    <row r="23" spans="1:8" x14ac:dyDescent="0.2">
      <c r="B23" s="56" t="s">
        <v>65</v>
      </c>
      <c r="C23" s="56" t="s">
        <v>13</v>
      </c>
      <c r="D23" s="56">
        <v>0</v>
      </c>
      <c r="E23" s="56">
        <v>2.5000000000104716E-2</v>
      </c>
      <c r="F23" s="56">
        <v>0</v>
      </c>
      <c r="G23" s="56">
        <v>1E+30</v>
      </c>
      <c r="H23" s="56">
        <v>2.5000000000104716E-2</v>
      </c>
    </row>
    <row r="24" spans="1:8" x14ac:dyDescent="0.2">
      <c r="B24" s="56" t="s">
        <v>66</v>
      </c>
      <c r="C24" s="56" t="s">
        <v>21</v>
      </c>
      <c r="D24" s="56">
        <v>0</v>
      </c>
      <c r="E24" s="56">
        <v>998.91499999999974</v>
      </c>
      <c r="F24" s="56">
        <v>1000</v>
      </c>
      <c r="G24" s="56">
        <v>1E+30</v>
      </c>
      <c r="H24" s="56">
        <v>998.91499999999974</v>
      </c>
    </row>
    <row r="25" spans="1:8" x14ac:dyDescent="0.2">
      <c r="B25" s="56" t="s">
        <v>67</v>
      </c>
      <c r="C25" s="56" t="s">
        <v>5</v>
      </c>
      <c r="D25" s="56">
        <v>0</v>
      </c>
      <c r="E25" s="56">
        <v>998.9000000000002</v>
      </c>
      <c r="F25" s="56">
        <v>1000.0000000000005</v>
      </c>
      <c r="G25" s="56">
        <v>1E+30</v>
      </c>
      <c r="H25" s="56">
        <v>998.9000000000002</v>
      </c>
    </row>
    <row r="26" spans="1:8" x14ac:dyDescent="0.2">
      <c r="B26" s="56" t="s">
        <v>68</v>
      </c>
      <c r="C26" s="56" t="s">
        <v>7</v>
      </c>
      <c r="D26" s="56">
        <v>0</v>
      </c>
      <c r="E26" s="56">
        <v>998.88499999999976</v>
      </c>
      <c r="F26" s="56">
        <v>1000</v>
      </c>
      <c r="G26" s="56">
        <v>1E+30</v>
      </c>
      <c r="H26" s="56">
        <v>998.88499999999976</v>
      </c>
    </row>
    <row r="27" spans="1:8" x14ac:dyDescent="0.2">
      <c r="B27" s="56" t="s">
        <v>69</v>
      </c>
      <c r="C27" s="56" t="s">
        <v>20</v>
      </c>
      <c r="D27" s="56">
        <v>10</v>
      </c>
      <c r="E27" s="56">
        <v>0</v>
      </c>
      <c r="F27" s="56">
        <v>1.1300000000001091</v>
      </c>
      <c r="G27" s="56">
        <v>9.9999999997772981E-3</v>
      </c>
      <c r="H27" s="56">
        <v>1E+30</v>
      </c>
    </row>
    <row r="28" spans="1:8" ht="13.5" thickBot="1" x14ac:dyDescent="0.25">
      <c r="B28" s="57" t="s">
        <v>70</v>
      </c>
      <c r="C28" s="57" t="s">
        <v>13</v>
      </c>
      <c r="D28" s="57">
        <v>0</v>
      </c>
      <c r="E28" s="57">
        <v>9.9999999997772981E-3</v>
      </c>
      <c r="F28" s="57">
        <v>0</v>
      </c>
      <c r="G28" s="57">
        <v>1E+30</v>
      </c>
      <c r="H28" s="57">
        <v>9.9999999997772981E-3</v>
      </c>
    </row>
    <row r="30" spans="1:8" ht="13.5" thickBot="1" x14ac:dyDescent="0.25">
      <c r="A30" t="s">
        <v>41</v>
      </c>
    </row>
    <row r="31" spans="1:8" x14ac:dyDescent="0.2">
      <c r="B31" s="58"/>
      <c r="C31" s="58"/>
      <c r="D31" s="58" t="s">
        <v>33</v>
      </c>
      <c r="E31" s="58" t="s">
        <v>42</v>
      </c>
      <c r="F31" s="58" t="s">
        <v>44</v>
      </c>
      <c r="G31" s="58" t="s">
        <v>38</v>
      </c>
      <c r="H31" s="58" t="s">
        <v>38</v>
      </c>
    </row>
    <row r="32" spans="1:8" ht="13.5" thickBot="1" x14ac:dyDescent="0.25">
      <c r="B32" s="59" t="s">
        <v>31</v>
      </c>
      <c r="C32" s="59" t="s">
        <v>32</v>
      </c>
      <c r="D32" s="59" t="s">
        <v>34</v>
      </c>
      <c r="E32" s="59" t="s">
        <v>43</v>
      </c>
      <c r="F32" s="59" t="s">
        <v>45</v>
      </c>
      <c r="G32" s="59" t="s">
        <v>39</v>
      </c>
      <c r="H32" s="59" t="s">
        <v>40</v>
      </c>
    </row>
    <row r="33" spans="2:8" x14ac:dyDescent="0.2">
      <c r="B33" s="56" t="s">
        <v>71</v>
      </c>
      <c r="C33" s="56" t="s">
        <v>21</v>
      </c>
      <c r="D33" s="56">
        <v>10</v>
      </c>
      <c r="E33" s="56">
        <v>1.0950000000000411</v>
      </c>
      <c r="F33" s="56">
        <v>10</v>
      </c>
      <c r="G33" s="56">
        <v>10</v>
      </c>
      <c r="H33" s="56">
        <v>5</v>
      </c>
    </row>
    <row r="34" spans="2:8" x14ac:dyDescent="0.2">
      <c r="B34" s="56" t="s">
        <v>72</v>
      </c>
      <c r="C34" s="56" t="s">
        <v>5</v>
      </c>
      <c r="D34" s="56">
        <v>15</v>
      </c>
      <c r="E34" s="56">
        <v>1.1100000000000136</v>
      </c>
      <c r="F34" s="56">
        <v>15</v>
      </c>
      <c r="G34" s="56">
        <v>30</v>
      </c>
      <c r="H34" s="56">
        <v>5</v>
      </c>
    </row>
    <row r="35" spans="2:8" x14ac:dyDescent="0.2">
      <c r="B35" s="56" t="s">
        <v>73</v>
      </c>
      <c r="C35" s="56" t="s">
        <v>7</v>
      </c>
      <c r="D35" s="56">
        <v>25</v>
      </c>
      <c r="E35" s="56">
        <v>1.1250000000000138</v>
      </c>
      <c r="F35" s="56">
        <v>25</v>
      </c>
      <c r="G35" s="56">
        <v>10</v>
      </c>
      <c r="H35" s="56">
        <v>5</v>
      </c>
    </row>
    <row r="36" spans="2:8" x14ac:dyDescent="0.2">
      <c r="B36" s="56" t="s">
        <v>74</v>
      </c>
      <c r="C36" s="56" t="s">
        <v>20</v>
      </c>
      <c r="D36" s="56">
        <v>20</v>
      </c>
      <c r="E36" s="56">
        <v>1.1399999999998864</v>
      </c>
      <c r="F36" s="56">
        <v>20</v>
      </c>
      <c r="G36" s="56">
        <v>10</v>
      </c>
      <c r="H36" s="56">
        <v>5</v>
      </c>
    </row>
    <row r="37" spans="2:8" x14ac:dyDescent="0.2">
      <c r="B37" s="56" t="s">
        <v>75</v>
      </c>
      <c r="C37" s="56" t="s">
        <v>76</v>
      </c>
      <c r="D37" s="56">
        <v>25</v>
      </c>
      <c r="E37" s="56">
        <v>-1.5000000000013891E-2</v>
      </c>
      <c r="F37" s="56">
        <v>25</v>
      </c>
      <c r="G37" s="56">
        <v>5</v>
      </c>
      <c r="H37" s="56">
        <v>10</v>
      </c>
    </row>
    <row r="38" spans="2:8" x14ac:dyDescent="0.2">
      <c r="B38" s="56" t="s">
        <v>77</v>
      </c>
      <c r="C38" s="56" t="s">
        <v>11</v>
      </c>
      <c r="D38" s="56">
        <v>35</v>
      </c>
      <c r="E38" s="56">
        <v>0</v>
      </c>
      <c r="F38" s="56">
        <v>35</v>
      </c>
      <c r="G38" s="56">
        <v>1E+30</v>
      </c>
      <c r="H38" s="56">
        <v>30</v>
      </c>
    </row>
    <row r="39" spans="2:8" x14ac:dyDescent="0.2">
      <c r="B39" s="56" t="s">
        <v>78</v>
      </c>
      <c r="C39" s="56" t="s">
        <v>11</v>
      </c>
      <c r="D39" s="56">
        <v>30</v>
      </c>
      <c r="E39" s="56">
        <v>-2.5000000000104716E-2</v>
      </c>
      <c r="F39" s="56">
        <v>30</v>
      </c>
      <c r="G39" s="56">
        <v>5</v>
      </c>
      <c r="H39" s="56">
        <v>10</v>
      </c>
    </row>
    <row r="40" spans="2:8" ht="13.5" thickBot="1" x14ac:dyDescent="0.25">
      <c r="B40" s="57" t="s">
        <v>79</v>
      </c>
      <c r="C40" s="57" t="s">
        <v>11</v>
      </c>
      <c r="D40" s="57">
        <v>10</v>
      </c>
      <c r="E40" s="57">
        <v>-9.9999999997772981E-3</v>
      </c>
      <c r="F40" s="57">
        <v>10</v>
      </c>
      <c r="G40" s="57">
        <v>5</v>
      </c>
      <c r="H40" s="57">
        <v>10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9"/>
  <sheetViews>
    <sheetView tabSelected="1" zoomScaleNormal="100" workbookViewId="0"/>
  </sheetViews>
  <sheetFormatPr defaultRowHeight="12.75" x14ac:dyDescent="0.2"/>
  <sheetData>
    <row r="1" spans="1:14" ht="13.5" x14ac:dyDescent="0.25">
      <c r="A1" s="2">
        <v>42814</v>
      </c>
      <c r="C1" s="1" t="s">
        <v>0</v>
      </c>
      <c r="F1" s="1" t="s">
        <v>20</v>
      </c>
      <c r="M1" s="21"/>
      <c r="N1" t="s">
        <v>14</v>
      </c>
    </row>
    <row r="2" spans="1:14" ht="15.75" x14ac:dyDescent="0.3">
      <c r="D2" s="1" t="s">
        <v>80</v>
      </c>
      <c r="G2" s="27" t="s">
        <v>26</v>
      </c>
      <c r="H2" s="55">
        <v>77.3</v>
      </c>
      <c r="M2" s="21"/>
      <c r="N2" t="s">
        <v>14</v>
      </c>
    </row>
    <row r="3" spans="1:14" x14ac:dyDescent="0.2">
      <c r="A3" s="4"/>
      <c r="B3" s="5" t="s">
        <v>2</v>
      </c>
      <c r="C3" s="5" t="s">
        <v>4</v>
      </c>
      <c r="D3" s="5" t="s">
        <v>6</v>
      </c>
      <c r="E3" s="5" t="s">
        <v>6</v>
      </c>
      <c r="M3" s="21"/>
      <c r="N3" t="s">
        <v>14</v>
      </c>
    </row>
    <row r="4" spans="1:14" ht="13.5" thickBot="1" x14ac:dyDescent="0.25">
      <c r="A4" s="6" t="s">
        <v>1</v>
      </c>
      <c r="B4" s="7" t="s">
        <v>3</v>
      </c>
      <c r="C4" s="7" t="s">
        <v>5</v>
      </c>
      <c r="D4" s="7" t="s">
        <v>5</v>
      </c>
      <c r="E4" s="7" t="s">
        <v>7</v>
      </c>
      <c r="M4" s="21"/>
      <c r="N4" t="s">
        <v>14</v>
      </c>
    </row>
    <row r="5" spans="1:14" ht="13.5" thickTop="1" x14ac:dyDescent="0.2">
      <c r="A5" s="10">
        <v>1</v>
      </c>
      <c r="B5" s="10">
        <v>10</v>
      </c>
      <c r="C5" s="10">
        <v>25</v>
      </c>
      <c r="D5" s="11">
        <v>1.08</v>
      </c>
      <c r="E5" s="10">
        <v>1.4999999999999999E-2</v>
      </c>
      <c r="G5" s="12" t="s">
        <v>10</v>
      </c>
      <c r="M5" s="21"/>
      <c r="N5" t="s">
        <v>14</v>
      </c>
    </row>
    <row r="6" spans="1:14" x14ac:dyDescent="0.2">
      <c r="A6" s="10">
        <f>$A5+1</f>
        <v>2</v>
      </c>
      <c r="B6" s="10">
        <v>15</v>
      </c>
      <c r="C6" s="10">
        <v>35</v>
      </c>
      <c r="D6" s="11">
        <v>1.1100000000000001</v>
      </c>
      <c r="E6" s="10">
        <v>1.4999999999999999E-2</v>
      </c>
      <c r="G6" s="16">
        <f t="array" ref="G6:J6">TRANSPOSE(D5:D8)</f>
        <v>1.08</v>
      </c>
      <c r="H6" s="17">
        <v>1.1100000000000001</v>
      </c>
      <c r="I6" s="17">
        <v>1.1000000000000001</v>
      </c>
      <c r="J6" s="18">
        <v>1.1299999999999999</v>
      </c>
      <c r="M6" s="21"/>
      <c r="N6" t="s">
        <v>14</v>
      </c>
    </row>
    <row r="7" spans="1:14" x14ac:dyDescent="0.2">
      <c r="A7" s="10">
        <f>$A6+1</f>
        <v>3</v>
      </c>
      <c r="B7" s="10">
        <v>25</v>
      </c>
      <c r="C7" s="10">
        <v>30</v>
      </c>
      <c r="D7" s="11">
        <v>1.1000000000000001</v>
      </c>
      <c r="E7" s="10">
        <v>1.4999999999999999E-2</v>
      </c>
      <c r="G7" s="12" t="s">
        <v>9</v>
      </c>
      <c r="M7" s="21"/>
      <c r="N7" t="s">
        <v>14</v>
      </c>
    </row>
    <row r="8" spans="1:14" x14ac:dyDescent="0.2">
      <c r="A8" s="10">
        <f>$A7+1</f>
        <v>4</v>
      </c>
      <c r="B8" s="10">
        <v>20</v>
      </c>
      <c r="C8" s="10">
        <v>10</v>
      </c>
      <c r="D8" s="11">
        <v>1.1299999999999999</v>
      </c>
      <c r="E8" s="10"/>
      <c r="H8" s="13">
        <f t="array" ref="H8:J8">TRANSPOSE(E5:E7)</f>
        <v>1.4999999999999999E-2</v>
      </c>
      <c r="I8" s="14">
        <v>1.4999999999999999E-2</v>
      </c>
      <c r="J8" s="15">
        <v>1.4999999999999999E-2</v>
      </c>
      <c r="M8" s="21"/>
      <c r="N8" t="s">
        <v>14</v>
      </c>
    </row>
    <row r="9" spans="1:14" x14ac:dyDescent="0.2">
      <c r="M9" s="21"/>
      <c r="N9" t="s">
        <v>14</v>
      </c>
    </row>
    <row r="10" spans="1:14" x14ac:dyDescent="0.2">
      <c r="A10" s="1" t="s">
        <v>24</v>
      </c>
      <c r="C10" s="48" t="s">
        <v>21</v>
      </c>
      <c r="D10" s="49"/>
      <c r="E10" s="49"/>
      <c r="F10" s="49"/>
      <c r="G10" s="50"/>
      <c r="M10" s="21"/>
      <c r="N10" t="s">
        <v>14</v>
      </c>
    </row>
    <row r="11" spans="1:14" x14ac:dyDescent="0.2">
      <c r="B11" s="41" t="s">
        <v>23</v>
      </c>
      <c r="C11" s="8">
        <f t="array" ref="C11:F11">TRANSPOSE(B12:B15)</f>
        <v>1</v>
      </c>
      <c r="D11" s="8">
        <v>2</v>
      </c>
      <c r="E11" s="8">
        <v>3</v>
      </c>
      <c r="F11" s="8">
        <v>4</v>
      </c>
      <c r="G11" s="8" t="s">
        <v>13</v>
      </c>
      <c r="H11" s="3" t="s">
        <v>11</v>
      </c>
      <c r="I11" s="27" t="s">
        <v>19</v>
      </c>
      <c r="J11" s="28">
        <f>10^3</f>
        <v>1000</v>
      </c>
      <c r="M11" s="21"/>
      <c r="N11" t="s">
        <v>14</v>
      </c>
    </row>
    <row r="12" spans="1:14" x14ac:dyDescent="0.2">
      <c r="A12" s="51" t="s">
        <v>8</v>
      </c>
      <c r="B12" s="8">
        <f>A5</f>
        <v>1</v>
      </c>
      <c r="C12" s="19">
        <f>G6</f>
        <v>1.08</v>
      </c>
      <c r="D12" s="19">
        <f>G6+H8</f>
        <v>1.095</v>
      </c>
      <c r="E12" s="19">
        <f>D12+I8</f>
        <v>1.1099999999999999</v>
      </c>
      <c r="F12" s="19">
        <f>E12+J8</f>
        <v>1.1249999999999998</v>
      </c>
      <c r="G12" s="20">
        <v>0</v>
      </c>
      <c r="H12" s="8">
        <f>C5</f>
        <v>25</v>
      </c>
      <c r="M12" s="21"/>
      <c r="N12" t="s">
        <v>14</v>
      </c>
    </row>
    <row r="13" spans="1:14" x14ac:dyDescent="0.2">
      <c r="A13" s="52"/>
      <c r="B13" s="8">
        <f>A6</f>
        <v>2</v>
      </c>
      <c r="C13" s="40">
        <f>$J$11</f>
        <v>1000</v>
      </c>
      <c r="D13" s="9">
        <f>H6</f>
        <v>1.1100000000000001</v>
      </c>
      <c r="E13" s="19">
        <f>D13+I8</f>
        <v>1.125</v>
      </c>
      <c r="F13" s="19">
        <f>E13+J8</f>
        <v>1.1399999999999999</v>
      </c>
      <c r="G13" s="20">
        <v>0</v>
      </c>
      <c r="H13" s="8">
        <f>C6</f>
        <v>35</v>
      </c>
      <c r="M13" s="21"/>
      <c r="N13" t="s">
        <v>14</v>
      </c>
    </row>
    <row r="14" spans="1:14" x14ac:dyDescent="0.2">
      <c r="A14" s="52"/>
      <c r="B14" s="8">
        <f>A7</f>
        <v>3</v>
      </c>
      <c r="C14" s="40">
        <f>$J$11</f>
        <v>1000</v>
      </c>
      <c r="D14" s="40">
        <f>$J$11</f>
        <v>1000</v>
      </c>
      <c r="E14" s="19">
        <f>I6</f>
        <v>1.1000000000000001</v>
      </c>
      <c r="F14" s="19">
        <f>E14+J8</f>
        <v>1.115</v>
      </c>
      <c r="G14" s="20">
        <v>0</v>
      </c>
      <c r="H14" s="8">
        <f>C7</f>
        <v>30</v>
      </c>
      <c r="M14" s="21"/>
      <c r="N14" t="s">
        <v>14</v>
      </c>
    </row>
    <row r="15" spans="1:14" x14ac:dyDescent="0.2">
      <c r="A15" s="53"/>
      <c r="B15" s="8">
        <f>A8</f>
        <v>4</v>
      </c>
      <c r="C15" s="40">
        <f>$J$11</f>
        <v>1000</v>
      </c>
      <c r="D15" s="40">
        <f>$J$11</f>
        <v>1000</v>
      </c>
      <c r="E15" s="40">
        <f>$J$11</f>
        <v>1000</v>
      </c>
      <c r="F15" s="19">
        <f>J6</f>
        <v>1.1299999999999999</v>
      </c>
      <c r="G15" s="20">
        <v>0</v>
      </c>
      <c r="H15" s="8">
        <f>C8</f>
        <v>10</v>
      </c>
      <c r="M15" s="21"/>
      <c r="N15" t="s">
        <v>14</v>
      </c>
    </row>
    <row r="16" spans="1:14" x14ac:dyDescent="0.2">
      <c r="B16" t="s">
        <v>12</v>
      </c>
      <c r="C16" s="8">
        <f t="array" ref="C16:F16">TRANSPOSE(B5:B8)</f>
        <v>10</v>
      </c>
      <c r="D16" s="8">
        <v>15</v>
      </c>
      <c r="E16" s="8">
        <v>25</v>
      </c>
      <c r="F16" s="8">
        <v>20</v>
      </c>
      <c r="G16" s="38">
        <f>SUM(H12:H15)-SUM(C16:F16)</f>
        <v>30</v>
      </c>
      <c r="M16" s="21"/>
      <c r="N16" t="s">
        <v>14</v>
      </c>
    </row>
    <row r="17" spans="1:14" ht="13.5" thickBot="1" x14ac:dyDescent="0.25">
      <c r="M17" s="21"/>
    </row>
    <row r="18" spans="1:14" ht="15" thickBot="1" x14ac:dyDescent="0.3">
      <c r="A18" s="1" t="s">
        <v>25</v>
      </c>
      <c r="F18" s="54" t="s">
        <v>81</v>
      </c>
      <c r="H18" s="25">
        <f>SUMPRODUCT($C$12:$G$15,$C$19:$G$22)</f>
        <v>77.3</v>
      </c>
      <c r="I18" s="24" t="s">
        <v>17</v>
      </c>
      <c r="L18" s="3" t="s">
        <v>18</v>
      </c>
      <c r="M18" s="21"/>
      <c r="N18" t="s">
        <v>14</v>
      </c>
    </row>
    <row r="19" spans="1:14" x14ac:dyDescent="0.2">
      <c r="B19" s="41" t="s">
        <v>15</v>
      </c>
      <c r="C19" s="29">
        <v>10</v>
      </c>
      <c r="D19" s="30">
        <v>10</v>
      </c>
      <c r="E19" s="30">
        <v>5</v>
      </c>
      <c r="F19" s="60">
        <v>0</v>
      </c>
      <c r="G19" s="31">
        <v>0</v>
      </c>
      <c r="H19" s="22">
        <f>SUM(C19:G19)</f>
        <v>25</v>
      </c>
      <c r="I19" s="3" t="s">
        <v>16</v>
      </c>
      <c r="J19" s="42">
        <f>H12</f>
        <v>25</v>
      </c>
      <c r="L19" s="39">
        <f>MIN($H$18)</f>
        <v>77.3</v>
      </c>
      <c r="M19" s="21"/>
      <c r="N19" t="s">
        <v>14</v>
      </c>
    </row>
    <row r="20" spans="1:14" x14ac:dyDescent="0.2">
      <c r="C20" s="32">
        <v>0</v>
      </c>
      <c r="D20" s="33">
        <v>5</v>
      </c>
      <c r="E20" s="33">
        <v>0</v>
      </c>
      <c r="F20" s="61">
        <v>0</v>
      </c>
      <c r="G20" s="34">
        <v>30</v>
      </c>
      <c r="H20" s="22">
        <f t="shared" ref="H20:H22" si="0">SUM(C20:G20)</f>
        <v>35</v>
      </c>
      <c r="I20" s="3" t="s">
        <v>16</v>
      </c>
      <c r="J20" s="43">
        <f>H13</f>
        <v>35</v>
      </c>
      <c r="L20" s="39">
        <f>COUNT($C$19:$G$22)</f>
        <v>20</v>
      </c>
      <c r="M20" s="21"/>
      <c r="N20" t="s">
        <v>14</v>
      </c>
    </row>
    <row r="21" spans="1:14" x14ac:dyDescent="0.2">
      <c r="C21" s="32">
        <v>0</v>
      </c>
      <c r="D21" s="33">
        <v>0</v>
      </c>
      <c r="E21" s="33">
        <v>20</v>
      </c>
      <c r="F21" s="33">
        <v>10</v>
      </c>
      <c r="G21" s="34">
        <v>0</v>
      </c>
      <c r="H21" s="22">
        <f t="shared" si="0"/>
        <v>30</v>
      </c>
      <c r="I21" s="3" t="s">
        <v>16</v>
      </c>
      <c r="J21" s="43">
        <f>H14</f>
        <v>30</v>
      </c>
      <c r="L21" s="39" t="b">
        <f t="array" ref="L21">$C$23:$F$23=$C$25:$F$25</f>
        <v>1</v>
      </c>
      <c r="M21" s="21"/>
      <c r="N21" t="s">
        <v>14</v>
      </c>
    </row>
    <row r="22" spans="1:14" x14ac:dyDescent="0.2">
      <c r="C22" s="35">
        <v>0</v>
      </c>
      <c r="D22" s="36">
        <v>0</v>
      </c>
      <c r="E22" s="36">
        <v>0</v>
      </c>
      <c r="F22" s="36">
        <v>10</v>
      </c>
      <c r="G22" s="37">
        <v>0</v>
      </c>
      <c r="H22" s="23">
        <f t="shared" si="0"/>
        <v>10</v>
      </c>
      <c r="I22" s="3" t="s">
        <v>16</v>
      </c>
      <c r="J22" s="44">
        <f>H15</f>
        <v>10</v>
      </c>
      <c r="L22" s="39" t="b">
        <f t="array" ref="L22">$H$19:$H$22=$J$19:$J$22</f>
        <v>1</v>
      </c>
      <c r="M22" s="21"/>
      <c r="N22" t="s">
        <v>14</v>
      </c>
    </row>
    <row r="23" spans="1:14" x14ac:dyDescent="0.2">
      <c r="C23" s="13">
        <f>SUM(C19:C22)</f>
        <v>10</v>
      </c>
      <c r="D23" s="14">
        <f t="shared" ref="D23:F23" si="1">SUM(D19:D22)</f>
        <v>15</v>
      </c>
      <c r="E23" s="14">
        <f t="shared" si="1"/>
        <v>25</v>
      </c>
      <c r="F23" s="15">
        <f t="shared" si="1"/>
        <v>20</v>
      </c>
      <c r="L23" s="39">
        <f>{32767;32767;0.000001;0.01;TRUE;FALSE;TRUE;1;1;1;0.0001;TRUE}</f>
        <v>32767</v>
      </c>
      <c r="M23" s="21"/>
      <c r="N23" t="s">
        <v>14</v>
      </c>
    </row>
    <row r="24" spans="1:14" x14ac:dyDescent="0.2">
      <c r="C24" s="3" t="s">
        <v>16</v>
      </c>
      <c r="D24" s="3" t="s">
        <v>16</v>
      </c>
      <c r="E24" s="3" t="s">
        <v>16</v>
      </c>
      <c r="F24" s="3" t="s">
        <v>16</v>
      </c>
      <c r="L24" s="39">
        <f>{0;0;2;100;0;FALSE;TRUE;0.075;0;0;FALSE;30}</f>
        <v>0</v>
      </c>
      <c r="M24" s="21"/>
      <c r="N24" t="s">
        <v>14</v>
      </c>
    </row>
    <row r="25" spans="1:14" x14ac:dyDescent="0.2">
      <c r="C25" s="45">
        <f>C16</f>
        <v>10</v>
      </c>
      <c r="D25" s="46">
        <f t="shared" ref="D25:F25" si="2">D16</f>
        <v>15</v>
      </c>
      <c r="E25" s="46">
        <f t="shared" si="2"/>
        <v>25</v>
      </c>
      <c r="F25" s="47">
        <f t="shared" si="2"/>
        <v>20</v>
      </c>
      <c r="M25" s="21"/>
      <c r="N25" t="s">
        <v>14</v>
      </c>
    </row>
    <row r="26" spans="1:14" ht="13.5" thickBot="1" x14ac:dyDescent="0.25">
      <c r="A26" s="62"/>
      <c r="B26" s="62"/>
      <c r="C26" s="62"/>
      <c r="D26" s="62"/>
      <c r="E26" s="62"/>
      <c r="F26" s="62"/>
      <c r="G26" s="62"/>
      <c r="H26" s="62"/>
      <c r="I26" s="62"/>
      <c r="J26" s="62"/>
      <c r="K26" s="62"/>
      <c r="L26" s="62"/>
      <c r="M26" s="63"/>
    </row>
    <row r="27" spans="1:14" ht="13.5" thickBot="1" x14ac:dyDescent="0.25">
      <c r="A27" s="1" t="s">
        <v>84</v>
      </c>
      <c r="C27" t="s">
        <v>85</v>
      </c>
      <c r="E27" t="s">
        <v>89</v>
      </c>
      <c r="H27" s="25">
        <f>SUMPRODUCT($C$12:$G$15,C28:G31)</f>
        <v>77.3</v>
      </c>
      <c r="J27" t="s">
        <v>86</v>
      </c>
      <c r="M27" s="21"/>
    </row>
    <row r="28" spans="1:14" ht="14.25" x14ac:dyDescent="0.25">
      <c r="B28" s="41" t="s">
        <v>82</v>
      </c>
      <c r="C28" s="29">
        <v>10</v>
      </c>
      <c r="D28" s="30">
        <v>10</v>
      </c>
      <c r="E28" s="30">
        <v>0</v>
      </c>
      <c r="F28" s="60">
        <v>5</v>
      </c>
      <c r="G28" s="31">
        <v>0</v>
      </c>
      <c r="M28" s="21"/>
    </row>
    <row r="29" spans="1:14" x14ac:dyDescent="0.2">
      <c r="C29" s="32">
        <v>0</v>
      </c>
      <c r="D29" s="33">
        <v>5</v>
      </c>
      <c r="E29" s="33">
        <v>0</v>
      </c>
      <c r="F29" s="61">
        <v>0</v>
      </c>
      <c r="G29" s="34">
        <v>30</v>
      </c>
      <c r="M29" s="21"/>
    </row>
    <row r="30" spans="1:14" ht="15.75" x14ac:dyDescent="0.3">
      <c r="C30" s="32">
        <v>0</v>
      </c>
      <c r="D30" s="33">
        <v>0</v>
      </c>
      <c r="E30" s="33">
        <v>25</v>
      </c>
      <c r="F30" s="33">
        <v>5</v>
      </c>
      <c r="G30" s="34">
        <v>0</v>
      </c>
      <c r="M30" s="21"/>
    </row>
    <row r="31" spans="1:14" x14ac:dyDescent="0.2">
      <c r="C31" s="35">
        <v>0</v>
      </c>
      <c r="D31" s="36">
        <v>0</v>
      </c>
      <c r="E31" s="36">
        <v>0</v>
      </c>
      <c r="F31" s="36">
        <v>10</v>
      </c>
      <c r="G31" s="37">
        <v>0</v>
      </c>
      <c r="M31" s="21"/>
    </row>
    <row r="32" spans="1:14" ht="13.5" thickBot="1" x14ac:dyDescent="0.25">
      <c r="J32" t="s">
        <v>87</v>
      </c>
      <c r="M32" s="21"/>
    </row>
    <row r="33" spans="1:14" ht="13.5" thickBot="1" x14ac:dyDescent="0.25">
      <c r="H33" s="25">
        <f>SUMPRODUCT($C$12:$G$15,C34:G37)</f>
        <v>77.3</v>
      </c>
      <c r="J33" t="s">
        <v>88</v>
      </c>
      <c r="M33" s="21"/>
    </row>
    <row r="34" spans="1:14" ht="14.25" x14ac:dyDescent="0.25">
      <c r="B34" s="41" t="s">
        <v>83</v>
      </c>
      <c r="C34" s="29">
        <v>10</v>
      </c>
      <c r="D34" s="30">
        <v>15</v>
      </c>
      <c r="E34" s="30">
        <v>0</v>
      </c>
      <c r="F34" s="60">
        <v>0</v>
      </c>
      <c r="G34" s="31">
        <v>0</v>
      </c>
      <c r="M34" s="21"/>
    </row>
    <row r="35" spans="1:14" x14ac:dyDescent="0.2">
      <c r="C35" s="32">
        <v>0</v>
      </c>
      <c r="D35" s="33">
        <v>0</v>
      </c>
      <c r="E35" s="33">
        <v>0</v>
      </c>
      <c r="F35" s="61">
        <v>5</v>
      </c>
      <c r="G35" s="34">
        <v>30</v>
      </c>
      <c r="M35" s="21"/>
    </row>
    <row r="36" spans="1:14" x14ac:dyDescent="0.2">
      <c r="C36" s="32">
        <v>0</v>
      </c>
      <c r="D36" s="33">
        <v>0</v>
      </c>
      <c r="E36" s="33">
        <v>25</v>
      </c>
      <c r="F36" s="33">
        <v>5</v>
      </c>
      <c r="G36" s="34">
        <v>0</v>
      </c>
      <c r="M36" s="21"/>
    </row>
    <row r="37" spans="1:14" x14ac:dyDescent="0.2">
      <c r="C37" s="35">
        <v>0</v>
      </c>
      <c r="D37" s="36">
        <v>0</v>
      </c>
      <c r="E37" s="36">
        <v>0</v>
      </c>
      <c r="F37" s="36">
        <v>10</v>
      </c>
      <c r="G37" s="37">
        <v>0</v>
      </c>
      <c r="M37" s="21"/>
    </row>
    <row r="38" spans="1:14" x14ac:dyDescent="0.2">
      <c r="M38" s="21"/>
      <c r="N38" t="s">
        <v>14</v>
      </c>
    </row>
    <row r="39" spans="1:14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</row>
  </sheetData>
  <pageMargins left="0.25" right="0.25" top="0.25" bottom="0.2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Sensitivity Report 1</vt:lpstr>
      <vt:lpstr>ProdScheduling</vt:lpstr>
    </vt:vector>
  </TitlesOfParts>
  <Company>IST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Miguel Casquilho</dc:creator>
  <cp:lastModifiedBy>M. Casquilho</cp:lastModifiedBy>
  <dcterms:created xsi:type="dcterms:W3CDTF">2017-03-20T22:33:53Z</dcterms:created>
  <dcterms:modified xsi:type="dcterms:W3CDTF">2017-03-30T15:04:52Z</dcterms:modified>
</cp:coreProperties>
</file>