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embeddings/oleObject2.bin" ContentType="application/vnd.openxmlformats-officedocument.oleObject"/>
  <Override PartName="/xl/drawings/drawing4.xml" ContentType="application/vnd.openxmlformats-officedocument.drawing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drawings/drawing7.xml" ContentType="application/vnd.openxmlformats-officedocument.drawing+xml"/>
  <Override PartName="/xl/embeddings/oleObject7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guel\Desktop\"/>
    </mc:Choice>
  </mc:AlternateContent>
  <bookViews>
    <workbookView xWindow="120" yWindow="90" windowWidth="11655" windowHeight="7050"/>
  </bookViews>
  <sheets>
    <sheet name="tableauxWyndor" sheetId="8" r:id="rId1"/>
    <sheet name="path" sheetId="7" r:id="rId2"/>
    <sheet name="ARTIFICIALS" sheetId="9" r:id="rId3"/>
    <sheet name="standard" sheetId="10" r:id="rId4"/>
    <sheet name="tableauxZionts1" sheetId="11" r:id="rId5"/>
    <sheet name="Zionts2" sheetId="12" r:id="rId6"/>
    <sheet name="ZiontsPlus" sheetId="13" r:id="rId7"/>
  </sheets>
  <definedNames>
    <definedName name="solver_adj" localSheetId="2" hidden="1">ARTIFICIALS!$C$3:$D$3</definedName>
    <definedName name="solver_adj" localSheetId="0" hidden="1">tableauxWyndor!$C$3:$D$3</definedName>
    <definedName name="solver_adj" localSheetId="4" hidden="1">tableauxZionts1!$C$3:$D$3</definedName>
    <definedName name="solver_adj" localSheetId="5" hidden="1">Zionts2!$C$3:$D$3</definedName>
    <definedName name="solver_adj" localSheetId="6" hidden="1">ZiontsPlus!$D$41:$J$41</definedName>
    <definedName name="solver_cvg" localSheetId="2" hidden="1">0.000000000001</definedName>
    <definedName name="solver_cvg" localSheetId="0" hidden="1">0.000000000001</definedName>
    <definedName name="solver_cvg" localSheetId="4" hidden="1">0.000000000001</definedName>
    <definedName name="solver_cvg" localSheetId="5" hidden="1">0.000000000001</definedName>
    <definedName name="solver_cvg" localSheetId="6" hidden="1">0.000000000001</definedName>
    <definedName name="solver_drv" localSheetId="2" hidden="1">1</definedName>
    <definedName name="solver_drv" localSheetId="0" hidden="1">1</definedName>
    <definedName name="solver_drv" localSheetId="4" hidden="1">1</definedName>
    <definedName name="solver_drv" localSheetId="5" hidden="1">1</definedName>
    <definedName name="solver_drv" localSheetId="6" hidden="1">1</definedName>
    <definedName name="solver_eng" localSheetId="6" hidden="1">2</definedName>
    <definedName name="solver_est" localSheetId="2" hidden="1">1</definedName>
    <definedName name="solver_est" localSheetId="0" hidden="1">1</definedName>
    <definedName name="solver_est" localSheetId="4" hidden="1">1</definedName>
    <definedName name="solver_est" localSheetId="5" hidden="1">1</definedName>
    <definedName name="solver_est" localSheetId="6" hidden="1">1</definedName>
    <definedName name="solver_itr" localSheetId="2" hidden="1">100</definedName>
    <definedName name="solver_itr" localSheetId="0" hidden="1">100</definedName>
    <definedName name="solver_itr" localSheetId="4" hidden="1">100</definedName>
    <definedName name="solver_itr" localSheetId="5" hidden="1">100</definedName>
    <definedName name="solver_itr" localSheetId="6" hidden="1">100</definedName>
    <definedName name="solver_lhs1" localSheetId="2" hidden="1">ARTIFICIALS!$H$6</definedName>
    <definedName name="solver_lhs1" localSheetId="0" hidden="1">tableauxWyndor!$H$6:$H$8</definedName>
    <definedName name="solver_lhs1" localSheetId="4" hidden="1">tableauxZionts1!$H$6:$H$8</definedName>
    <definedName name="solver_lhs1" localSheetId="5" hidden="1">Zionts2!$H$6:$H$8</definedName>
    <definedName name="solver_lhs1" localSheetId="6" hidden="1">ZiontsPlus!$K$37:$K$40</definedName>
    <definedName name="solver_lhs2" localSheetId="2" hidden="1">ARTIFICIALS!$H$7:$H$8</definedName>
    <definedName name="solver_lhs2" localSheetId="0" hidden="1">tableauxWyndor!$H$7:$H$8</definedName>
    <definedName name="solver_lhs2" localSheetId="4" hidden="1">tableauxZionts1!$H$7:$H$8</definedName>
    <definedName name="solver_lhs2" localSheetId="5" hidden="1">Zionts2!$H$7:$H$8</definedName>
    <definedName name="solver_lhs2" localSheetId="6" hidden="1">ZiontsPlus!$H$36:$H$37</definedName>
    <definedName name="solver_lhs3" localSheetId="2" hidden="1">ARTIFICIALS!$H$20</definedName>
    <definedName name="solver_lhs3" localSheetId="0" hidden="1">tableauxWyndor!$H$20</definedName>
    <definedName name="solver_lhs3" localSheetId="4" hidden="1">tableauxZionts1!$H$20</definedName>
    <definedName name="solver_lhs3" localSheetId="5" hidden="1">Zionts2!$H$21</definedName>
    <definedName name="solver_lhs3" localSheetId="6" hidden="1">ZiontsPlus!#REF!</definedName>
    <definedName name="solver_lin" localSheetId="2" hidden="1">1</definedName>
    <definedName name="solver_lin" localSheetId="0" hidden="1">1</definedName>
    <definedName name="solver_lin" localSheetId="4" hidden="1">1</definedName>
    <definedName name="solver_lin" localSheetId="5" hidden="1">1</definedName>
    <definedName name="solver_lin" localSheetId="6" hidden="1">1</definedName>
    <definedName name="solver_mip" localSheetId="6" hidden="1">2147483647</definedName>
    <definedName name="solver_mni" localSheetId="6" hidden="1">30</definedName>
    <definedName name="solver_mrt" localSheetId="6" hidden="1">0.075</definedName>
    <definedName name="solver_msl" localSheetId="6" hidden="1">2</definedName>
    <definedName name="solver_neg" localSheetId="2" hidden="1">1</definedName>
    <definedName name="solver_neg" localSheetId="0" hidden="1">1</definedName>
    <definedName name="solver_neg" localSheetId="4" hidden="1">1</definedName>
    <definedName name="solver_neg" localSheetId="5" hidden="1">1</definedName>
    <definedName name="solver_neg" localSheetId="6" hidden="1">1</definedName>
    <definedName name="solver_nod" localSheetId="6" hidden="1">2147483647</definedName>
    <definedName name="solver_num" localSheetId="2" hidden="1">2</definedName>
    <definedName name="solver_num" localSheetId="0" hidden="1">1</definedName>
    <definedName name="solver_num" localSheetId="4" hidden="1">1</definedName>
    <definedName name="solver_num" localSheetId="5" hidden="1">1</definedName>
    <definedName name="solver_num" localSheetId="6" hidden="1">1</definedName>
    <definedName name="solver_nwt" localSheetId="2" hidden="1">1</definedName>
    <definedName name="solver_nwt" localSheetId="0" hidden="1">1</definedName>
    <definedName name="solver_nwt" localSheetId="4" hidden="1">1</definedName>
    <definedName name="solver_nwt" localSheetId="5" hidden="1">1</definedName>
    <definedName name="solver_nwt" localSheetId="6" hidden="1">1</definedName>
    <definedName name="solver_opt" localSheetId="2" hidden="1">ARTIFICIALS!$J$4</definedName>
    <definedName name="solver_opt" localSheetId="0" hidden="1">tableauxWyndor!$J$4</definedName>
    <definedName name="solver_opt" localSheetId="4" hidden="1">tableauxZionts1!$J$4</definedName>
    <definedName name="solver_opt" localSheetId="5" hidden="1">Zionts2!$J$4</definedName>
    <definedName name="solver_opt" localSheetId="6" hidden="1">ZiontsPlus!$K$36</definedName>
    <definedName name="solver_pre" localSheetId="2" hidden="1">0.00000000001</definedName>
    <definedName name="solver_pre" localSheetId="0" hidden="1">0.00000000001</definedName>
    <definedName name="solver_pre" localSheetId="4" hidden="1">0.00000000001</definedName>
    <definedName name="solver_pre" localSheetId="5" hidden="1">0.00000000001</definedName>
    <definedName name="solver_pre" localSheetId="6" hidden="1">0.00000000001</definedName>
    <definedName name="solver_rbv" localSheetId="6" hidden="1">1</definedName>
    <definedName name="solver_rel1" localSheetId="2" hidden="1">2</definedName>
    <definedName name="solver_rel1" localSheetId="0" hidden="1">1</definedName>
    <definedName name="solver_rel1" localSheetId="4" hidden="1">1</definedName>
    <definedName name="solver_rel1" localSheetId="5" hidden="1">1</definedName>
    <definedName name="solver_rel1" localSheetId="6" hidden="1">2</definedName>
    <definedName name="solver_rel2" localSheetId="2" hidden="1">1</definedName>
    <definedName name="solver_rel2" localSheetId="0" hidden="1">1</definedName>
    <definedName name="solver_rel2" localSheetId="4" hidden="1">1</definedName>
    <definedName name="solver_rel2" localSheetId="5" hidden="1">1</definedName>
    <definedName name="solver_rel2" localSheetId="6" hidden="1">1</definedName>
    <definedName name="solver_rel3" localSheetId="2" hidden="1">2</definedName>
    <definedName name="solver_rel3" localSheetId="0" hidden="1">2</definedName>
    <definedName name="solver_rel3" localSheetId="4" hidden="1">2</definedName>
    <definedName name="solver_rel3" localSheetId="5" hidden="1">2</definedName>
    <definedName name="solver_rel3" localSheetId="6" hidden="1">2</definedName>
    <definedName name="solver_rhs1" localSheetId="2" hidden="1">ARTIFICIALS!$J$6</definedName>
    <definedName name="solver_rhs1" localSheetId="0" hidden="1">tableauxWyndor!$J$6:$J$8</definedName>
    <definedName name="solver_rhs1" localSheetId="4" hidden="1">tableauxZionts1!$J$6:$J$8</definedName>
    <definedName name="solver_rhs1" localSheetId="5" hidden="1">Zionts2!$J$6:$J$8</definedName>
    <definedName name="solver_rhs1" localSheetId="6" hidden="1">ZiontsPlus!$M$37:$M$40</definedName>
    <definedName name="solver_rhs2" localSheetId="2" hidden="1">ARTIFICIALS!$J$7:$J$8</definedName>
    <definedName name="solver_rhs2" localSheetId="0" hidden="1">tableauxWyndor!$J$7:$J$8</definedName>
    <definedName name="solver_rhs2" localSheetId="4" hidden="1">tableauxZionts1!$J$7:$J$8</definedName>
    <definedName name="solver_rhs2" localSheetId="5" hidden="1">Zionts2!$J$7:$J$8</definedName>
    <definedName name="solver_rhs2" localSheetId="6" hidden="1">ZiontsPlus!$J$36:$J$37</definedName>
    <definedName name="solver_rhs3" localSheetId="2" hidden="1">ARTIFICIALS!#REF!</definedName>
    <definedName name="solver_rhs3" localSheetId="0" hidden="1">tableauxWyndor!#REF!</definedName>
    <definedName name="solver_rhs3" localSheetId="4" hidden="1">tableauxZionts1!#REF!</definedName>
    <definedName name="solver_rhs3" localSheetId="5" hidden="1">Zionts2!#REF!</definedName>
    <definedName name="solver_rhs3" localSheetId="6" hidden="1">ZiontsPlus!#REF!</definedName>
    <definedName name="solver_rlx" localSheetId="6" hidden="1">1</definedName>
    <definedName name="solver_rsd" localSheetId="6" hidden="1">0</definedName>
    <definedName name="solver_scl" localSheetId="2" hidden="1">2</definedName>
    <definedName name="solver_scl" localSheetId="0" hidden="1">2</definedName>
    <definedName name="solver_scl" localSheetId="4" hidden="1">2</definedName>
    <definedName name="solver_scl" localSheetId="5" hidden="1">2</definedName>
    <definedName name="solver_scl" localSheetId="6" hidden="1">2</definedName>
    <definedName name="solver_sho" localSheetId="2" hidden="1">2</definedName>
    <definedName name="solver_sho" localSheetId="0" hidden="1">2</definedName>
    <definedName name="solver_sho" localSheetId="4" hidden="1">2</definedName>
    <definedName name="solver_sho" localSheetId="5" hidden="1">2</definedName>
    <definedName name="solver_sho" localSheetId="6" hidden="1">2</definedName>
    <definedName name="solver_ssz" localSheetId="6" hidden="1">100</definedName>
    <definedName name="solver_tim" localSheetId="2" hidden="1">100</definedName>
    <definedName name="solver_tim" localSheetId="0" hidden="1">100</definedName>
    <definedName name="solver_tim" localSheetId="4" hidden="1">100</definedName>
    <definedName name="solver_tim" localSheetId="5" hidden="1">100</definedName>
    <definedName name="solver_tim" localSheetId="6" hidden="1">100</definedName>
    <definedName name="solver_tol" localSheetId="2" hidden="1">0.0000000000005</definedName>
    <definedName name="solver_tol" localSheetId="0" hidden="1">0.0000000000005</definedName>
    <definedName name="solver_tol" localSheetId="4" hidden="1">0.0000000000005</definedName>
    <definedName name="solver_tol" localSheetId="5" hidden="1">0.0000000000005</definedName>
    <definedName name="solver_tol" localSheetId="6" hidden="1">0.0000000000005</definedName>
    <definedName name="solver_typ" localSheetId="2" hidden="1">1</definedName>
    <definedName name="solver_typ" localSheetId="0" hidden="1">1</definedName>
    <definedName name="solver_typ" localSheetId="4" hidden="1">1</definedName>
    <definedName name="solver_typ" localSheetId="5" hidden="1">1</definedName>
    <definedName name="solver_typ" localSheetId="6" hidden="1">1</definedName>
    <definedName name="solver_val" localSheetId="2" hidden="1">0</definedName>
    <definedName name="solver_val" localSheetId="0" hidden="1">0</definedName>
    <definedName name="solver_val" localSheetId="4" hidden="1">0</definedName>
    <definedName name="solver_val" localSheetId="5" hidden="1">0</definedName>
    <definedName name="solver_val" localSheetId="6" hidden="1">0</definedName>
    <definedName name="solver_ver" localSheetId="6" hidden="1">3</definedName>
  </definedNames>
  <calcPr calcId="152511"/>
</workbook>
</file>

<file path=xl/calcChain.xml><?xml version="1.0" encoding="utf-8"?>
<calcChain xmlns="http://schemas.openxmlformats.org/spreadsheetml/2006/main">
  <c r="M39" i="13" l="1"/>
  <c r="M38" i="13"/>
  <c r="M37" i="13"/>
  <c r="R32" i="13"/>
  <c r="R31" i="13"/>
  <c r="R30" i="13"/>
  <c r="R29" i="13"/>
  <c r="R25" i="13"/>
  <c r="R24" i="13"/>
  <c r="R23" i="13"/>
  <c r="R22" i="13"/>
  <c r="P17" i="13"/>
  <c r="P16" i="13"/>
  <c r="P15" i="13"/>
  <c r="P14" i="13"/>
  <c r="K40" i="13"/>
  <c r="R19" i="13"/>
  <c r="D36" i="13" s="1"/>
  <c r="P40" i="13"/>
  <c r="P39" i="13"/>
  <c r="P37" i="13"/>
  <c r="K39" i="13"/>
  <c r="K38" i="13"/>
  <c r="K37" i="13"/>
  <c r="P38" i="13" s="1" a="1"/>
  <c r="I36" i="13" l="1"/>
  <c r="K36" i="13" s="1"/>
  <c r="P36" i="13" s="1"/>
  <c r="P38" i="13"/>
  <c r="N10" i="12"/>
  <c r="K16" i="12" l="1"/>
  <c r="G17" i="12"/>
  <c r="F17" i="12"/>
  <c r="E17" i="12"/>
  <c r="D16" i="12"/>
  <c r="C16" i="12"/>
  <c r="O22" i="12" s="1"/>
  <c r="F22" i="12" s="1"/>
  <c r="K15" i="12"/>
  <c r="D15" i="12"/>
  <c r="C15" i="12"/>
  <c r="O21" i="12" s="1"/>
  <c r="K14" i="12"/>
  <c r="D14" i="12"/>
  <c r="C14" i="12"/>
  <c r="O20" i="12" s="1"/>
  <c r="F20" i="12" s="1"/>
  <c r="D13" i="12"/>
  <c r="C13" i="12"/>
  <c r="L8" i="12"/>
  <c r="J8" i="12"/>
  <c r="H8" i="12"/>
  <c r="L7" i="12"/>
  <c r="J7" i="12"/>
  <c r="H7" i="12"/>
  <c r="J6" i="12"/>
  <c r="H6" i="12"/>
  <c r="L5" i="12"/>
  <c r="J4" i="12"/>
  <c r="L4" i="12" s="1"/>
  <c r="C13" i="11"/>
  <c r="K16" i="11"/>
  <c r="C16" i="11"/>
  <c r="C17" i="11" s="1"/>
  <c r="O21" i="11"/>
  <c r="K21" i="11" s="1"/>
  <c r="D16" i="11"/>
  <c r="K15" i="11"/>
  <c r="L15" i="11" s="1"/>
  <c r="C15" i="11"/>
  <c r="O20" i="11" s="1"/>
  <c r="D15" i="11"/>
  <c r="K14" i="11"/>
  <c r="K18" i="11" s="1"/>
  <c r="C14" i="11"/>
  <c r="O19" i="11" s="1"/>
  <c r="D14" i="11"/>
  <c r="D13" i="11"/>
  <c r="G17" i="11"/>
  <c r="D17" i="11"/>
  <c r="F17" i="11"/>
  <c r="E17" i="11"/>
  <c r="C21" i="11"/>
  <c r="L16" i="11"/>
  <c r="J4" i="11"/>
  <c r="L4" i="11" s="1"/>
  <c r="L5" i="11"/>
  <c r="H6" i="11"/>
  <c r="J6" i="11"/>
  <c r="L6" i="11" a="1"/>
  <c r="L6" i="11" s="1"/>
  <c r="H7" i="11"/>
  <c r="J7" i="11"/>
  <c r="L7" i="11"/>
  <c r="H8" i="11"/>
  <c r="J8" i="11"/>
  <c r="L8" i="11"/>
  <c r="C13" i="9"/>
  <c r="K14" i="9"/>
  <c r="K17" i="9" s="1"/>
  <c r="C14" i="9"/>
  <c r="O19" i="9" s="1"/>
  <c r="D14" i="9"/>
  <c r="D17" i="9" s="1"/>
  <c r="K16" i="9"/>
  <c r="C16" i="9"/>
  <c r="O21" i="9"/>
  <c r="D16" i="9"/>
  <c r="D13" i="9"/>
  <c r="K15" i="9"/>
  <c r="C15" i="9"/>
  <c r="O20" i="9" s="1"/>
  <c r="D15" i="9"/>
  <c r="G13" i="9"/>
  <c r="K18" i="9"/>
  <c r="C17" i="9"/>
  <c r="O22" i="9" s="1"/>
  <c r="G17" i="9"/>
  <c r="F17" i="9"/>
  <c r="E17" i="9"/>
  <c r="L16" i="9"/>
  <c r="L8" i="9"/>
  <c r="H7" i="9"/>
  <c r="L7" i="9" s="1" a="1"/>
  <c r="L7" i="9" s="1"/>
  <c r="J7" i="9"/>
  <c r="H6" i="9"/>
  <c r="J6" i="9"/>
  <c r="L6" i="9"/>
  <c r="L5" i="9"/>
  <c r="J4" i="9"/>
  <c r="L4" i="9" s="1"/>
  <c r="J8" i="8"/>
  <c r="J7" i="8"/>
  <c r="J6" i="8"/>
  <c r="H8" i="8"/>
  <c r="H8" i="9"/>
  <c r="J8" i="9"/>
  <c r="K14" i="8"/>
  <c r="K34" i="8" s="1"/>
  <c r="K15" i="8"/>
  <c r="K35" i="8" s="1"/>
  <c r="K16" i="8"/>
  <c r="K36" i="8" s="1"/>
  <c r="K38" i="8" s="1"/>
  <c r="C13" i="8"/>
  <c r="C14" i="8"/>
  <c r="C15" i="8"/>
  <c r="C35" i="8" s="1"/>
  <c r="C16" i="8"/>
  <c r="C36" i="8" s="1"/>
  <c r="C17" i="8"/>
  <c r="C37" i="8" s="1"/>
  <c r="C42" i="8" s="1"/>
  <c r="C34" i="8"/>
  <c r="L34" i="8" s="1"/>
  <c r="D13" i="8"/>
  <c r="D14" i="8"/>
  <c r="D15" i="8"/>
  <c r="D20" i="8" s="1"/>
  <c r="D16" i="8"/>
  <c r="D36" i="8"/>
  <c r="K39" i="8"/>
  <c r="O40" i="8"/>
  <c r="E40" i="8" s="1"/>
  <c r="D35" i="8"/>
  <c r="E39" i="8"/>
  <c r="E37" i="8"/>
  <c r="G17" i="8"/>
  <c r="F17" i="8"/>
  <c r="E17" i="8"/>
  <c r="K18" i="8"/>
  <c r="L15" i="8"/>
  <c r="J4" i="8"/>
  <c r="L4" i="8" s="1"/>
  <c r="L5" i="8"/>
  <c r="H6" i="8"/>
  <c r="L6" i="8" s="1" a="1"/>
  <c r="L6" i="8" s="1"/>
  <c r="H7" i="8"/>
  <c r="L7" i="8"/>
  <c r="L8" i="8"/>
  <c r="L16" i="8"/>
  <c r="H17" i="8"/>
  <c r="I17" i="8"/>
  <c r="J17" i="8"/>
  <c r="O19" i="8"/>
  <c r="O21" i="8"/>
  <c r="C33" i="8"/>
  <c r="D33" i="8"/>
  <c r="L35" i="8"/>
  <c r="F37" i="8"/>
  <c r="F42" i="8" s="1"/>
  <c r="G37" i="8"/>
  <c r="G42" i="8" s="1"/>
  <c r="O39" i="8"/>
  <c r="C39" i="8"/>
  <c r="F39" i="8"/>
  <c r="G39" i="8"/>
  <c r="C40" i="8"/>
  <c r="A8" i="7"/>
  <c r="D8" i="7" s="1"/>
  <c r="E7" i="7"/>
  <c r="D7" i="7"/>
  <c r="L36" i="8" l="1"/>
  <c r="O41" i="8"/>
  <c r="F41" i="8"/>
  <c r="G22" i="9"/>
  <c r="D19" i="9"/>
  <c r="D22" i="9" s="1"/>
  <c r="O27" i="9" s="1"/>
  <c r="G19" i="9"/>
  <c r="E19" i="9"/>
  <c r="E21" i="9" s="1"/>
  <c r="F19" i="9"/>
  <c r="E22" i="9"/>
  <c r="O22" i="11"/>
  <c r="D21" i="8"/>
  <c r="D19" i="8"/>
  <c r="F22" i="9"/>
  <c r="L18" i="11"/>
  <c r="C20" i="8"/>
  <c r="L14" i="9"/>
  <c r="L18" i="9" s="1"/>
  <c r="C19" i="9"/>
  <c r="G40" i="8"/>
  <c r="G41" i="8"/>
  <c r="L14" i="8"/>
  <c r="O20" i="8"/>
  <c r="E19" i="8"/>
  <c r="E20" i="8"/>
  <c r="E21" i="8" s="1"/>
  <c r="F20" i="8"/>
  <c r="F21" i="8" s="1"/>
  <c r="G20" i="8"/>
  <c r="K40" i="8"/>
  <c r="D17" i="8"/>
  <c r="F21" i="9"/>
  <c r="G21" i="9"/>
  <c r="K19" i="9"/>
  <c r="K22" i="9" s="1"/>
  <c r="L14" i="11"/>
  <c r="E21" i="11"/>
  <c r="L6" i="12" a="1"/>
  <c r="L6" i="12" s="1"/>
  <c r="K19" i="12"/>
  <c r="C41" i="8"/>
  <c r="D22" i="11"/>
  <c r="E42" i="8"/>
  <c r="D34" i="8"/>
  <c r="D39" i="8" s="1"/>
  <c r="D41" i="8" s="1"/>
  <c r="C46" i="8" s="1"/>
  <c r="F21" i="11"/>
  <c r="F19" i="11" s="1"/>
  <c r="G21" i="11"/>
  <c r="D21" i="11"/>
  <c r="F40" i="8"/>
  <c r="K20" i="8"/>
  <c r="K21" i="8" s="1"/>
  <c r="L38" i="8"/>
  <c r="L15" i="9"/>
  <c r="L14" i="12"/>
  <c r="L16" i="12"/>
  <c r="D17" i="12"/>
  <c r="F21" i="12"/>
  <c r="D22" i="12"/>
  <c r="O28" i="12" s="1"/>
  <c r="L15" i="12"/>
  <c r="C22" i="12"/>
  <c r="G22" i="12"/>
  <c r="K22" i="12"/>
  <c r="E22" i="12"/>
  <c r="C17" i="12"/>
  <c r="A9" i="7"/>
  <c r="E8" i="7"/>
  <c r="D40" i="8"/>
  <c r="E41" i="8"/>
  <c r="K22" i="8"/>
  <c r="O42" i="8"/>
  <c r="K42" i="8"/>
  <c r="D20" i="9"/>
  <c r="G20" i="9"/>
  <c r="F20" i="9"/>
  <c r="C20" i="9"/>
  <c r="O27" i="11"/>
  <c r="K41" i="8"/>
  <c r="G19" i="11"/>
  <c r="E19" i="11"/>
  <c r="C19" i="11"/>
  <c r="K19" i="11"/>
  <c r="G20" i="11"/>
  <c r="K20" i="11"/>
  <c r="D20" i="11"/>
  <c r="E20" i="11"/>
  <c r="C20" i="11"/>
  <c r="E45" i="8" l="1"/>
  <c r="E50" i="8" s="1"/>
  <c r="E51" i="8" s="1"/>
  <c r="K46" i="8"/>
  <c r="K45" i="8" s="1"/>
  <c r="K50" i="8" s="1"/>
  <c r="K51" i="8" s="1"/>
  <c r="E46" i="8"/>
  <c r="L19" i="12"/>
  <c r="O26" i="11"/>
  <c r="L21" i="11"/>
  <c r="O22" i="8"/>
  <c r="F22" i="8"/>
  <c r="E22" i="8"/>
  <c r="C22" i="9"/>
  <c r="C21" i="9"/>
  <c r="K22" i="11"/>
  <c r="E22" i="11"/>
  <c r="F22" i="11"/>
  <c r="G22" i="11"/>
  <c r="E20" i="9"/>
  <c r="K20" i="9"/>
  <c r="L18" i="8"/>
  <c r="K19" i="8"/>
  <c r="K23" i="8" s="1"/>
  <c r="C22" i="11"/>
  <c r="G22" i="8"/>
  <c r="G19" i="8"/>
  <c r="G21" i="8"/>
  <c r="C22" i="8"/>
  <c r="O27" i="8" s="1"/>
  <c r="L20" i="8"/>
  <c r="O25" i="8"/>
  <c r="C19" i="8"/>
  <c r="O24" i="9"/>
  <c r="L19" i="9"/>
  <c r="D21" i="9"/>
  <c r="F20" i="11"/>
  <c r="F25" i="11" s="1"/>
  <c r="D19" i="11"/>
  <c r="L19" i="11" s="1"/>
  <c r="D37" i="8"/>
  <c r="D42" i="8" s="1"/>
  <c r="C47" i="8" s="1"/>
  <c r="C21" i="8"/>
  <c r="L21" i="8" s="1"/>
  <c r="O44" i="8"/>
  <c r="L39" i="8"/>
  <c r="K21" i="9"/>
  <c r="D22" i="8"/>
  <c r="F19" i="8"/>
  <c r="D21" i="12"/>
  <c r="O27" i="12" s="1"/>
  <c r="F27" i="12" s="1"/>
  <c r="F28" i="12" s="1"/>
  <c r="L22" i="12"/>
  <c r="D20" i="12"/>
  <c r="K21" i="12"/>
  <c r="K20" i="12"/>
  <c r="C21" i="12"/>
  <c r="C20" i="12"/>
  <c r="O23" i="12"/>
  <c r="E21" i="12"/>
  <c r="E20" i="12"/>
  <c r="G21" i="12"/>
  <c r="G20" i="12"/>
  <c r="C44" i="8"/>
  <c r="O25" i="11"/>
  <c r="E25" i="11" s="1"/>
  <c r="L20" i="11"/>
  <c r="O24" i="11"/>
  <c r="K44" i="8"/>
  <c r="K23" i="9"/>
  <c r="K47" i="8"/>
  <c r="E44" i="8"/>
  <c r="L46" i="8"/>
  <c r="O51" i="8"/>
  <c r="C45" i="8"/>
  <c r="C50" i="8" s="1"/>
  <c r="C51" i="8" s="1"/>
  <c r="L40" i="8"/>
  <c r="O45" i="8"/>
  <c r="K43" i="8"/>
  <c r="C25" i="11"/>
  <c r="K25" i="11"/>
  <c r="K23" i="11"/>
  <c r="L23" i="11" s="1"/>
  <c r="K24" i="11"/>
  <c r="O50" i="8"/>
  <c r="O25" i="9"/>
  <c r="L20" i="9"/>
  <c r="O47" i="8"/>
  <c r="D46" i="8"/>
  <c r="D45" i="8" s="1"/>
  <c r="D50" i="8" s="1"/>
  <c r="O46" i="8"/>
  <c r="L41" i="8"/>
  <c r="G26" i="8"/>
  <c r="F26" i="8"/>
  <c r="E26" i="8"/>
  <c r="O26" i="8"/>
  <c r="C26" i="8"/>
  <c r="E47" i="8"/>
  <c r="D26" i="8"/>
  <c r="G46" i="8"/>
  <c r="G47" i="8" s="1"/>
  <c r="F46" i="8"/>
  <c r="D9" i="7"/>
  <c r="A10" i="7"/>
  <c r="E9" i="7"/>
  <c r="L23" i="8" l="1"/>
  <c r="L23" i="9"/>
  <c r="G27" i="12"/>
  <c r="G28" i="12" s="1"/>
  <c r="O34" i="12" s="1"/>
  <c r="C27" i="12"/>
  <c r="O24" i="8"/>
  <c r="L19" i="8"/>
  <c r="C26" i="9"/>
  <c r="C24" i="9" s="1"/>
  <c r="K26" i="8"/>
  <c r="E27" i="12"/>
  <c r="E28" i="12" s="1"/>
  <c r="K26" i="9"/>
  <c r="K27" i="9" s="1"/>
  <c r="O26" i="9"/>
  <c r="D26" i="9"/>
  <c r="L21" i="9"/>
  <c r="C27" i="9"/>
  <c r="L27" i="12"/>
  <c r="O26" i="12"/>
  <c r="F26" i="12" s="1"/>
  <c r="L20" i="12"/>
  <c r="L21" i="12"/>
  <c r="K25" i="12"/>
  <c r="L25" i="12" s="1"/>
  <c r="E26" i="12"/>
  <c r="G26" i="12"/>
  <c r="O32" i="12" s="1"/>
  <c r="E32" i="12" s="1"/>
  <c r="D27" i="12"/>
  <c r="K23" i="12"/>
  <c r="G23" i="12"/>
  <c r="E23" i="12"/>
  <c r="D23" i="12"/>
  <c r="F23" i="12"/>
  <c r="K27" i="12"/>
  <c r="O33" i="12"/>
  <c r="C23" i="12"/>
  <c r="C26" i="12"/>
  <c r="C28" i="12"/>
  <c r="E27" i="11"/>
  <c r="E26" i="11"/>
  <c r="E24" i="11"/>
  <c r="D24" i="8"/>
  <c r="D25" i="8"/>
  <c r="D27" i="8"/>
  <c r="C24" i="8"/>
  <c r="C25" i="8"/>
  <c r="C27" i="8"/>
  <c r="A11" i="7"/>
  <c r="E10" i="7"/>
  <c r="D10" i="7"/>
  <c r="F44" i="8"/>
  <c r="F47" i="8"/>
  <c r="O52" i="8"/>
  <c r="E52" i="8"/>
  <c r="E24" i="8"/>
  <c r="E25" i="8"/>
  <c r="E27" i="8"/>
  <c r="G24" i="8"/>
  <c r="G25" i="8"/>
  <c r="G27" i="8"/>
  <c r="K27" i="11"/>
  <c r="K26" i="11"/>
  <c r="C27" i="11"/>
  <c r="C26" i="11"/>
  <c r="L43" i="8"/>
  <c r="L44" i="8"/>
  <c r="O49" i="8"/>
  <c r="E49" i="8"/>
  <c r="K52" i="8"/>
  <c r="K49" i="8"/>
  <c r="K53" i="8" s="1"/>
  <c r="K48" i="8"/>
  <c r="C24" i="11"/>
  <c r="G25" i="11"/>
  <c r="D25" i="11"/>
  <c r="G44" i="8"/>
  <c r="K24" i="8"/>
  <c r="K25" i="8"/>
  <c r="F24" i="8"/>
  <c r="F25" i="8"/>
  <c r="F27" i="8"/>
  <c r="D51" i="8"/>
  <c r="D44" i="8"/>
  <c r="D49" i="8" s="1"/>
  <c r="D47" i="8"/>
  <c r="D52" i="8" s="1"/>
  <c r="L45" i="8"/>
  <c r="F26" i="11"/>
  <c r="F27" i="11"/>
  <c r="G45" i="8"/>
  <c r="G50" i="8" s="1"/>
  <c r="G52" i="8" s="1"/>
  <c r="F45" i="8"/>
  <c r="F50" i="8" s="1"/>
  <c r="F51" i="8" s="1"/>
  <c r="K27" i="8"/>
  <c r="F24" i="11"/>
  <c r="C49" i="8"/>
  <c r="C52" i="8"/>
  <c r="F32" i="12" l="1"/>
  <c r="F33" i="12" s="1"/>
  <c r="C25" i="9"/>
  <c r="K25" i="9"/>
  <c r="D24" i="9"/>
  <c r="D27" i="9"/>
  <c r="D25" i="9"/>
  <c r="K26" i="12"/>
  <c r="K32" i="12" s="1"/>
  <c r="G26" i="9"/>
  <c r="F26" i="9"/>
  <c r="E26" i="9"/>
  <c r="K24" i="9"/>
  <c r="K28" i="9" s="1"/>
  <c r="K28" i="8"/>
  <c r="C32" i="12"/>
  <c r="C33" i="12" s="1"/>
  <c r="L26" i="12"/>
  <c r="G32" i="12"/>
  <c r="E33" i="12"/>
  <c r="D28" i="12"/>
  <c r="D34" i="12" s="1"/>
  <c r="D26" i="12"/>
  <c r="D32" i="12" s="1"/>
  <c r="G34" i="12"/>
  <c r="C34" i="12"/>
  <c r="G33" i="12"/>
  <c r="K33" i="12"/>
  <c r="K28" i="12"/>
  <c r="L28" i="12" s="1"/>
  <c r="O29" i="12"/>
  <c r="C29" i="12" s="1"/>
  <c r="E34" i="12"/>
  <c r="D33" i="12"/>
  <c r="F29" i="12"/>
  <c r="E29" i="12"/>
  <c r="F34" i="12"/>
  <c r="G51" i="8"/>
  <c r="D26" i="11"/>
  <c r="D27" i="11"/>
  <c r="F52" i="8"/>
  <c r="F49" i="8"/>
  <c r="D24" i="11"/>
  <c r="G49" i="8"/>
  <c r="O30" i="11"/>
  <c r="L25" i="11"/>
  <c r="G26" i="11"/>
  <c r="G24" i="11"/>
  <c r="G27" i="11"/>
  <c r="L48" i="8"/>
  <c r="K28" i="11"/>
  <c r="D11" i="7"/>
  <c r="A12" i="7"/>
  <c r="E11" i="7"/>
  <c r="G24" i="9" l="1"/>
  <c r="G27" i="9"/>
  <c r="G25" i="9"/>
  <c r="K29" i="12"/>
  <c r="E24" i="9"/>
  <c r="E27" i="9"/>
  <c r="E25" i="9"/>
  <c r="F27" i="9"/>
  <c r="F24" i="9"/>
  <c r="F25" i="9"/>
  <c r="G29" i="12"/>
  <c r="D29" i="12"/>
  <c r="O35" i="12"/>
  <c r="C35" i="12" s="1"/>
  <c r="G35" i="12"/>
  <c r="K34" i="12"/>
  <c r="K36" i="12" s="1"/>
  <c r="K31" i="12"/>
  <c r="L31" i="12" s="1"/>
  <c r="A13" i="7"/>
  <c r="E12" i="7"/>
  <c r="D12" i="7"/>
  <c r="O32" i="11"/>
  <c r="L26" i="11"/>
  <c r="O31" i="11"/>
  <c r="O29" i="11"/>
  <c r="G29" i="11" s="1"/>
  <c r="G30" i="11" s="1"/>
  <c r="L24" i="11"/>
  <c r="L28" i="11" s="1"/>
  <c r="D29" i="11" l="1"/>
  <c r="D31" i="11" s="1"/>
  <c r="D35" i="12"/>
  <c r="E35" i="12"/>
  <c r="K35" i="12"/>
  <c r="F35" i="12"/>
  <c r="D30" i="11"/>
  <c r="K29" i="11"/>
  <c r="K30" i="11" s="1"/>
  <c r="E29" i="11"/>
  <c r="E30" i="11" s="1"/>
  <c r="C29" i="11"/>
  <c r="C30" i="11" s="1"/>
  <c r="F29" i="11"/>
  <c r="F30" i="11" s="1"/>
  <c r="F31" i="11"/>
  <c r="K31" i="11"/>
  <c r="K33" i="11" s="1"/>
  <c r="G31" i="11"/>
  <c r="F32" i="11"/>
  <c r="K32" i="11"/>
  <c r="D13" i="7"/>
  <c r="A14" i="7"/>
  <c r="E13" i="7"/>
  <c r="G32" i="11"/>
  <c r="C32" i="11" l="1"/>
  <c r="C31" i="11"/>
  <c r="E32" i="11"/>
  <c r="E31" i="11"/>
  <c r="D32" i="11"/>
  <c r="A15" i="7"/>
  <c r="E14" i="7"/>
  <c r="D14" i="7"/>
  <c r="D15" i="7" l="1"/>
  <c r="A16" i="7"/>
  <c r="E15" i="7"/>
  <c r="A17" i="7" l="1"/>
  <c r="E16" i="7"/>
  <c r="D16" i="7"/>
  <c r="D17" i="7" l="1"/>
  <c r="A18" i="7"/>
  <c r="E17" i="7"/>
  <c r="A19" i="7" l="1"/>
  <c r="E18" i="7"/>
  <c r="D18" i="7"/>
  <c r="D19" i="7" l="1"/>
  <c r="E19" i="7"/>
</calcChain>
</file>

<file path=xl/sharedStrings.xml><?xml version="1.0" encoding="utf-8"?>
<sst xmlns="http://schemas.openxmlformats.org/spreadsheetml/2006/main" count="718" uniqueCount="164">
  <si>
    <t>&lt;=</t>
  </si>
  <si>
    <t>(1)</t>
  </si>
  <si>
    <t>(2)</t>
  </si>
  <si>
    <t>(3)</t>
  </si>
  <si>
    <t>(Constr.:)</t>
  </si>
  <si>
    <r>
      <t>x</t>
    </r>
    <r>
      <rPr>
        <vertAlign val="subscript"/>
        <sz val="10"/>
        <rFont val="Times New Roman"/>
        <family val="1"/>
      </rPr>
      <t>1</t>
    </r>
  </si>
  <si>
    <r>
      <t>x</t>
    </r>
    <r>
      <rPr>
        <vertAlign val="subscript"/>
        <sz val="10"/>
        <rFont val="Times New Roman"/>
        <family val="1"/>
      </rPr>
      <t>2</t>
    </r>
  </si>
  <si>
    <r>
      <t>x</t>
    </r>
    <r>
      <rPr>
        <vertAlign val="subscript"/>
        <sz val="10"/>
        <rFont val="Times New Roman"/>
        <family val="1"/>
      </rPr>
      <t>3</t>
    </r>
  </si>
  <si>
    <r>
      <t>x</t>
    </r>
    <r>
      <rPr>
        <vertAlign val="subscript"/>
        <sz val="10"/>
        <rFont val="Times New Roman"/>
        <family val="1"/>
      </rPr>
      <t>4</t>
    </r>
  </si>
  <si>
    <r>
      <t>x</t>
    </r>
    <r>
      <rPr>
        <vertAlign val="subscript"/>
        <sz val="10"/>
        <rFont val="Times New Roman"/>
        <family val="1"/>
      </rPr>
      <t>5</t>
    </r>
  </si>
  <si>
    <r>
      <t>x</t>
    </r>
    <r>
      <rPr>
        <vertAlign val="subscript"/>
        <sz val="10"/>
        <rFont val="Times New Roman"/>
        <family val="1"/>
      </rPr>
      <t>6</t>
    </r>
  </si>
  <si>
    <t>(0)</t>
  </si>
  <si>
    <t>RHS</t>
  </si>
  <si>
    <r>
      <t xml:space="preserve">[max] </t>
    </r>
    <r>
      <rPr>
        <i/>
        <sz val="10"/>
        <rFont val="Arial Narrow"/>
        <family val="2"/>
      </rPr>
      <t>z</t>
    </r>
    <r>
      <rPr>
        <sz val="10"/>
        <rFont val="Arial Narrow"/>
        <family val="2"/>
      </rPr>
      <t xml:space="preserve"> =</t>
    </r>
  </si>
  <si>
    <t>Value</t>
  </si>
  <si>
    <r>
      <t>X</t>
    </r>
    <r>
      <rPr>
        <sz val="10"/>
        <rFont val="Times New Roman"/>
        <family val="1"/>
      </rPr>
      <t xml:space="preserve"> =</t>
    </r>
  </si>
  <si>
    <t>Solver model</t>
  </si>
  <si>
    <r>
      <t>x</t>
    </r>
    <r>
      <rPr>
        <vertAlign val="subscript"/>
        <sz val="10"/>
        <rFont val="Times New Roman"/>
        <family val="1"/>
      </rPr>
      <t>7</t>
    </r>
  </si>
  <si>
    <r>
      <t>x</t>
    </r>
    <r>
      <rPr>
        <vertAlign val="subscript"/>
        <sz val="10"/>
        <rFont val="Times New Roman"/>
        <family val="1"/>
      </rPr>
      <t>8</t>
    </r>
  </si>
  <si>
    <t>—--—--Artificial———-</t>
  </si>
  <si>
    <t>MAXIMIZE</t>
  </si>
  <si>
    <t>Ratio</t>
  </si>
  <si>
    <t>Smallest+</t>
  </si>
  <si>
    <t>Coeffs</t>
  </si>
  <si>
    <r>
      <t>z</t>
    </r>
    <r>
      <rPr>
        <sz val="10"/>
        <rFont val="Arial Narrow"/>
        <family val="2"/>
      </rPr>
      <t xml:space="preserve"> =</t>
    </r>
  </si>
  <si>
    <t>H&amp;L, Wyndor Probl.</t>
  </si>
  <si>
    <t>Let's solve it manually.</t>
  </si>
  <si>
    <t>NOT USED</t>
  </si>
  <si>
    <r>
      <t>x</t>
    </r>
    <r>
      <rPr>
        <b/>
        <vertAlign val="subscript"/>
        <sz val="10"/>
        <rFont val="Times New Roman"/>
        <family val="1"/>
      </rPr>
      <t>3</t>
    </r>
  </si>
  <si>
    <r>
      <t>x</t>
    </r>
    <r>
      <rPr>
        <b/>
        <vertAlign val="subscript"/>
        <sz val="10"/>
        <rFont val="Times New Roman"/>
        <family val="1"/>
      </rPr>
      <t>4</t>
    </r>
  </si>
  <si>
    <r>
      <t>x</t>
    </r>
    <r>
      <rPr>
        <b/>
        <vertAlign val="subscript"/>
        <sz val="10"/>
        <rFont val="Times New Roman"/>
        <family val="1"/>
      </rPr>
      <t>5</t>
    </r>
  </si>
  <si>
    <r>
      <t>x</t>
    </r>
    <r>
      <rPr>
        <b/>
        <vertAlign val="subscript"/>
        <sz val="10"/>
        <rFont val="Times New Roman"/>
        <family val="1"/>
      </rPr>
      <t>2</t>
    </r>
  </si>
  <si>
    <t>Enters</t>
  </si>
  <si>
    <t>Structural—...</t>
  </si>
  <si>
    <t>Slack—...</t>
  </si>
  <si>
    <t>Leaves</t>
  </si>
  <si>
    <r>
      <t>x</t>
    </r>
    <r>
      <rPr>
        <b/>
        <vertAlign val="subscript"/>
        <sz val="10"/>
        <rFont val="Times New Roman"/>
        <family val="1"/>
      </rPr>
      <t>1</t>
    </r>
  </si>
  <si>
    <t>OPTIMUM</t>
  </si>
  <si>
    <t>x</t>
  </si>
  <si>
    <r>
      <t>D</t>
    </r>
    <r>
      <rPr>
        <i/>
        <sz val="10"/>
        <rFont val="Times New Roman"/>
        <family val="1"/>
      </rPr>
      <t>x</t>
    </r>
    <r>
      <rPr>
        <sz val="10"/>
        <rFont val="Times New Roman"/>
        <family val="1"/>
      </rPr>
      <t xml:space="preserve"> =</t>
    </r>
  </si>
  <si>
    <r>
      <t>y</t>
    </r>
    <r>
      <rPr>
        <vertAlign val="subscript"/>
        <sz val="10"/>
        <rFont val="Times New Roman"/>
        <family val="1"/>
      </rPr>
      <t>1</t>
    </r>
  </si>
  <si>
    <r>
      <t>y</t>
    </r>
    <r>
      <rPr>
        <vertAlign val="subscript"/>
        <sz val="10"/>
        <rFont val="Times New Roman"/>
        <family val="1"/>
      </rPr>
      <t>2</t>
    </r>
  </si>
  <si>
    <r>
      <t>y</t>
    </r>
    <r>
      <rPr>
        <vertAlign val="subscript"/>
        <sz val="10"/>
        <rFont val="Times New Roman"/>
        <family val="1"/>
      </rPr>
      <t>3</t>
    </r>
  </si>
  <si>
    <r>
      <t>y</t>
    </r>
    <r>
      <rPr>
        <vertAlign val="subscript"/>
        <sz val="10"/>
        <rFont val="Times New Roman"/>
        <family val="1"/>
      </rPr>
      <t>z</t>
    </r>
  </si>
  <si>
    <r>
      <t>z</t>
    </r>
    <r>
      <rPr>
        <sz val="10"/>
        <rFont val="Times New Roman"/>
        <family val="1"/>
      </rPr>
      <t xml:space="preserve"> = ?</t>
    </r>
  </si>
  <si>
    <t>Try:</t>
  </si>
  <si>
    <t>27 or 36</t>
  </si>
  <si>
    <t>Path 1</t>
  </si>
  <si>
    <t>(0, 0, z=0), (0, 6, z=30), (2, 6, z=36)</t>
  </si>
  <si>
    <t>Path 2</t>
  </si>
  <si>
    <t>(0, 0, z=0), (4, 0, z=12), (4, 3, z=27), (2, 6, z=36)</t>
  </si>
  <si>
    <t>0.1</t>
  </si>
  <si>
    <t>0.2</t>
  </si>
  <si>
    <t>0.3</t>
  </si>
  <si>
    <t>0.0</t>
  </si>
  <si>
    <t>1.1</t>
  </si>
  <si>
    <t>1.2</t>
  </si>
  <si>
    <t>1.3</t>
  </si>
  <si>
    <t>1.0</t>
  </si>
  <si>
    <t>2.1</t>
  </si>
  <si>
    <t>2.2</t>
  </si>
  <si>
    <t>3.3</t>
  </si>
  <si>
    <t>3.2</t>
  </si>
  <si>
    <t>2.3</t>
  </si>
  <si>
    <t>2.0</t>
  </si>
  <si>
    <t>3.1</t>
  </si>
  <si>
    <t>3.0</t>
  </si>
  <si>
    <r>
      <t xml:space="preserve">= next </t>
    </r>
    <r>
      <rPr>
        <i/>
        <sz val="10"/>
        <rFont val="Arial Narrow"/>
        <family val="2"/>
      </rPr>
      <t>z</t>
    </r>
  </si>
  <si>
    <r>
      <t xml:space="preserve">b) {0.1} - {1.2} </t>
    </r>
    <r>
      <rPr>
        <sz val="10"/>
        <rFont val="Symbol"/>
        <family val="1"/>
        <charset val="2"/>
      </rPr>
      <t>´</t>
    </r>
  </si>
  <si>
    <t>a) Pivot {0.2} /</t>
  </si>
  <si>
    <r>
      <t xml:space="preserve">c) {0.3} - {1.2} </t>
    </r>
    <r>
      <rPr>
        <sz val="10"/>
        <rFont val="Symbol"/>
        <family val="1"/>
        <charset val="2"/>
      </rPr>
      <t>´</t>
    </r>
  </si>
  <si>
    <r>
      <t xml:space="preserve">d) {0.0} - {1.2} </t>
    </r>
    <r>
      <rPr>
        <sz val="10"/>
        <rFont val="Symbol"/>
        <family val="1"/>
        <charset val="2"/>
      </rPr>
      <t>´</t>
    </r>
  </si>
  <si>
    <t>a) Pivot {1.3} /</t>
  </si>
  <si>
    <r>
      <t xml:space="preserve">b) {1.1} - {1.3} </t>
    </r>
    <r>
      <rPr>
        <sz val="10"/>
        <rFont val="Symbol"/>
        <family val="1"/>
        <charset val="2"/>
      </rPr>
      <t>´</t>
    </r>
  </si>
  <si>
    <r>
      <t xml:space="preserve">c) {1.2} - {1.3} </t>
    </r>
    <r>
      <rPr>
        <sz val="10"/>
        <rFont val="Symbol"/>
        <family val="1"/>
        <charset val="2"/>
      </rPr>
      <t>´</t>
    </r>
  </si>
  <si>
    <r>
      <t xml:space="preserve">d) {1.0} - {1.3} </t>
    </r>
    <r>
      <rPr>
        <sz val="10"/>
        <rFont val="Symbol"/>
        <family val="1"/>
        <charset val="2"/>
      </rPr>
      <t>´</t>
    </r>
  </si>
  <si>
    <t>a) Pivot {0.1} /</t>
  </si>
  <si>
    <t>Now follow a different path !</t>
  </si>
  <si>
    <r>
      <t xml:space="preserve">b) {0.2} - {1.1} </t>
    </r>
    <r>
      <rPr>
        <sz val="10"/>
        <rFont val="Symbol"/>
        <family val="1"/>
        <charset val="2"/>
      </rPr>
      <t>´</t>
    </r>
  </si>
  <si>
    <r>
      <t xml:space="preserve">c) {0.3} - {1.1} </t>
    </r>
    <r>
      <rPr>
        <sz val="10"/>
        <rFont val="Symbol"/>
        <family val="1"/>
        <charset val="2"/>
      </rPr>
      <t>´</t>
    </r>
  </si>
  <si>
    <r>
      <t xml:space="preserve">d) {0.0} - {1.1} </t>
    </r>
    <r>
      <rPr>
        <sz val="10"/>
        <rFont val="Symbol"/>
        <family val="1"/>
        <charset val="2"/>
      </rPr>
      <t>´</t>
    </r>
  </si>
  <si>
    <r>
      <t xml:space="preserve">b) {1.1} - {2.3} </t>
    </r>
    <r>
      <rPr>
        <sz val="10"/>
        <rFont val="Symbol"/>
        <family val="1"/>
        <charset val="2"/>
      </rPr>
      <t>´</t>
    </r>
  </si>
  <si>
    <r>
      <t xml:space="preserve">c) {1.2} - {2.3} </t>
    </r>
    <r>
      <rPr>
        <sz val="10"/>
        <rFont val="Symbol"/>
        <family val="1"/>
        <charset val="2"/>
      </rPr>
      <t>´</t>
    </r>
  </si>
  <si>
    <t>End</t>
  </si>
  <si>
    <r>
      <t xml:space="preserve">b) {2.1} - {3.2} </t>
    </r>
    <r>
      <rPr>
        <sz val="10"/>
        <rFont val="Symbol"/>
        <family val="1"/>
        <charset val="2"/>
      </rPr>
      <t>´</t>
    </r>
  </si>
  <si>
    <t>a) Pivot {2.2} /</t>
  </si>
  <si>
    <r>
      <t xml:space="preserve">c) {2.3} - {3.2} </t>
    </r>
    <r>
      <rPr>
        <sz val="10"/>
        <rFont val="Symbol"/>
        <family val="1"/>
        <charset val="2"/>
      </rPr>
      <t>´</t>
    </r>
  </si>
  <si>
    <r>
      <t xml:space="preserve">d) {2.0} - {3.2} </t>
    </r>
    <r>
      <rPr>
        <sz val="10"/>
        <rFont val="Symbol"/>
        <family val="1"/>
        <charset val="2"/>
      </rPr>
      <t>´</t>
    </r>
  </si>
  <si>
    <t>=</t>
  </si>
  <si>
    <t>Modified</t>
  </si>
  <si>
    <t xml:space="preserve"> yet quite unpedagogically, as the result is the same ! (Why ?)</t>
  </si>
  <si>
    <r>
      <t>NB:</t>
    </r>
    <r>
      <rPr>
        <sz val="10"/>
        <rFont val="Arial Narrow"/>
        <family val="2"/>
      </rPr>
      <t xml:space="preserve"> in H&amp;L, it is 3</t>
    </r>
    <r>
      <rPr>
        <i/>
        <sz val="10"/>
        <rFont val="Arial Narrow"/>
        <family val="2"/>
      </rPr>
      <t>x</t>
    </r>
    <r>
      <rPr>
        <vertAlign val="subscript"/>
        <sz val="10"/>
        <rFont val="Arial Narrow"/>
        <family val="2"/>
      </rPr>
      <t>1</t>
    </r>
    <r>
      <rPr>
        <sz val="10"/>
        <rFont val="Arial Narrow"/>
        <family val="2"/>
      </rPr>
      <t>+2</t>
    </r>
    <r>
      <rPr>
        <i/>
        <sz val="10"/>
        <rFont val="Arial Narrow"/>
        <family val="2"/>
      </rPr>
      <t>x</t>
    </r>
    <r>
      <rPr>
        <vertAlign val="subscript"/>
        <sz val="10"/>
        <rFont val="Arial Narrow"/>
        <family val="2"/>
      </rPr>
      <t>2</t>
    </r>
    <r>
      <rPr>
        <sz val="10"/>
        <rFont val="Arial Narrow"/>
        <family val="2"/>
      </rPr>
      <t>=18 (the 3.rd constraint) that changes,</t>
    </r>
  </si>
  <si>
    <t>See (next)</t>
  </si>
  <si>
    <t>"standard".</t>
  </si>
  <si>
    <r>
      <t xml:space="preserve">Big </t>
    </r>
    <r>
      <rPr>
        <i/>
        <sz val="10"/>
        <rFont val="Arial Narrow"/>
        <family val="2"/>
      </rPr>
      <t>M</t>
    </r>
    <r>
      <rPr>
        <sz val="10"/>
        <rFont val="Arial Narrow"/>
        <family val="2"/>
      </rPr>
      <t xml:space="preserve"> =</t>
    </r>
  </si>
  <si>
    <t>Artif.</t>
  </si>
  <si>
    <t>Slack</t>
  </si>
  <si>
    <t>Obtain zeros !</t>
  </si>
  <si>
    <r>
      <t xml:space="preserve">d) {1.0} - {2.3} </t>
    </r>
    <r>
      <rPr>
        <sz val="10"/>
        <rFont val="Symbol"/>
        <family val="1"/>
        <charset val="2"/>
      </rPr>
      <t>´</t>
    </r>
  </si>
  <si>
    <t>Indep. term.:</t>
  </si>
  <si>
    <r>
      <t>Subtract {0.1}</t>
    </r>
    <r>
      <rPr>
        <sz val="10"/>
        <rFont val="Symbol"/>
        <family val="1"/>
        <charset val="2"/>
      </rPr>
      <t>´</t>
    </r>
    <r>
      <rPr>
        <i/>
        <sz val="10"/>
        <rFont val="Arial Narrow"/>
        <family val="2"/>
      </rPr>
      <t>M</t>
    </r>
  </si>
  <si>
    <t>Ind. term.:</t>
  </si>
  <si>
    <t>Zionts, "An intuitive algebraic approach for solving LP problems"</t>
  </si>
  <si>
    <t xml:space="preserve">Solver model:     </t>
  </si>
  <si>
    <t>a) Pivot {0.3} /</t>
  </si>
  <si>
    <r>
      <t xml:space="preserve">b) {0.1} - {1.3} </t>
    </r>
    <r>
      <rPr>
        <sz val="10"/>
        <rFont val="Symbol"/>
        <family val="1"/>
        <charset val="2"/>
      </rPr>
      <t>´</t>
    </r>
  </si>
  <si>
    <r>
      <t xml:space="preserve">c) {0.2} - {1.3} </t>
    </r>
    <r>
      <rPr>
        <sz val="10"/>
        <rFont val="Symbol"/>
        <family val="1"/>
        <charset val="2"/>
      </rPr>
      <t>´</t>
    </r>
  </si>
  <si>
    <r>
      <t xml:space="preserve">d) {0.0} - {1.3} </t>
    </r>
    <r>
      <rPr>
        <sz val="10"/>
        <rFont val="Symbol"/>
        <family val="1"/>
        <charset val="2"/>
      </rPr>
      <t>´</t>
    </r>
  </si>
  <si>
    <r>
      <t xml:space="preserve">b) {1.1} - {2.2} </t>
    </r>
    <r>
      <rPr>
        <sz val="10"/>
        <rFont val="Symbol"/>
        <family val="1"/>
        <charset val="2"/>
      </rPr>
      <t>´</t>
    </r>
  </si>
  <si>
    <r>
      <t xml:space="preserve">c) {1.3} - {2.2} </t>
    </r>
    <r>
      <rPr>
        <sz val="10"/>
        <rFont val="Symbol"/>
        <family val="1"/>
        <charset val="2"/>
      </rPr>
      <t>´</t>
    </r>
  </si>
  <si>
    <t>a) Pivot {1.2} /</t>
  </si>
  <si>
    <t>a) Pivot {2.1} /</t>
  </si>
  <si>
    <r>
      <t xml:space="preserve">b) {2.2} - {3.1} </t>
    </r>
    <r>
      <rPr>
        <sz val="10"/>
        <rFont val="Symbol"/>
        <family val="1"/>
        <charset val="2"/>
      </rPr>
      <t>´</t>
    </r>
  </si>
  <si>
    <r>
      <t xml:space="preserve">c) {2.3} - {3.1} </t>
    </r>
    <r>
      <rPr>
        <sz val="10"/>
        <rFont val="Symbol"/>
        <family val="1"/>
        <charset val="2"/>
      </rPr>
      <t>´</t>
    </r>
  </si>
  <si>
    <r>
      <t xml:space="preserve">Big </t>
    </r>
    <r>
      <rPr>
        <i/>
        <sz val="10"/>
        <rFont val="Arial Narrow"/>
        <family val="2"/>
      </rPr>
      <t>M</t>
    </r>
    <r>
      <rPr>
        <sz val="10"/>
        <rFont val="Arial Narrow"/>
        <family val="2"/>
      </rPr>
      <t xml:space="preserve"> =</t>
    </r>
  </si>
  <si>
    <t>[max]</t>
  </si>
  <si>
    <r>
      <rPr>
        <i/>
        <sz val="10"/>
        <rFont val="Arial Narrow"/>
        <family val="2"/>
      </rPr>
      <t>z</t>
    </r>
    <r>
      <rPr>
        <sz val="10"/>
        <rFont val="Arial Narrow"/>
        <family val="2"/>
      </rPr>
      <t xml:space="preserve"> =</t>
    </r>
  </si>
  <si>
    <t>+0,42</t>
  </si>
  <si>
    <r>
      <rPr>
        <i/>
        <sz val="10"/>
        <rFont val="Arial Narrow"/>
        <family val="2"/>
      </rPr>
      <t>x</t>
    </r>
    <r>
      <rPr>
        <b/>
        <vertAlign val="subscript"/>
        <sz val="10"/>
        <rFont val="Arial Narrow"/>
        <family val="2"/>
      </rPr>
      <t>1</t>
    </r>
  </si>
  <si>
    <r>
      <rPr>
        <i/>
        <sz val="10"/>
        <rFont val="Arial Narrow"/>
        <family val="2"/>
      </rPr>
      <t>x</t>
    </r>
    <r>
      <rPr>
        <b/>
        <vertAlign val="subscript"/>
        <sz val="10"/>
        <rFont val="Arial Narrow"/>
        <family val="2"/>
      </rPr>
      <t>2</t>
    </r>
  </si>
  <si>
    <t>s. t.</t>
  </si>
  <si>
    <t>≤</t>
  </si>
  <si>
    <t>+</t>
  </si>
  <si>
    <t>≥</t>
  </si>
  <si>
    <r>
      <t xml:space="preserve">Converting to </t>
    </r>
    <r>
      <rPr>
        <b/>
        <i/>
        <sz val="10"/>
        <rFont val="Arial Narrow"/>
        <family val="2"/>
      </rPr>
      <t>standard form</t>
    </r>
  </si>
  <si>
    <r>
      <t xml:space="preserve">[max] </t>
    </r>
    <r>
      <rPr>
        <i/>
        <sz val="10"/>
        <rFont val="Arial Narrow"/>
        <family val="2"/>
      </rPr>
      <t>z</t>
    </r>
    <r>
      <rPr>
        <sz val="10"/>
        <rFont val="Arial Narrow"/>
        <family val="2"/>
      </rPr>
      <t xml:space="preserve"> = </t>
    </r>
    <r>
      <rPr>
        <i/>
        <sz val="10"/>
        <rFont val="Arial Narrow"/>
        <family val="2"/>
      </rPr>
      <t>c</t>
    </r>
    <r>
      <rPr>
        <vertAlign val="superscript"/>
        <sz val="10"/>
        <rFont val="Arial Narrow"/>
        <family val="2"/>
      </rPr>
      <t>T</t>
    </r>
    <r>
      <rPr>
        <i/>
        <sz val="10"/>
        <rFont val="Arial Narrow"/>
        <family val="2"/>
      </rPr>
      <t>x</t>
    </r>
  </si>
  <si>
    <r>
      <t xml:space="preserve">s.t. </t>
    </r>
    <r>
      <rPr>
        <i/>
        <sz val="10"/>
        <rFont val="Arial Narrow"/>
        <family val="2"/>
      </rPr>
      <t>Ax</t>
    </r>
    <r>
      <rPr>
        <sz val="10"/>
        <rFont val="Arial Narrow"/>
        <family val="2"/>
      </rPr>
      <t xml:space="preserve"> ≤ </t>
    </r>
    <r>
      <rPr>
        <i/>
        <sz val="10"/>
        <rFont val="Arial Narrow"/>
        <family val="2"/>
      </rPr>
      <t>b</t>
    </r>
  </si>
  <si>
    <r>
      <t xml:space="preserve">Converting to </t>
    </r>
    <r>
      <rPr>
        <b/>
        <i/>
        <sz val="10"/>
        <rFont val="Arial Narrow"/>
        <family val="2"/>
      </rPr>
      <t>canonical form</t>
    </r>
  </si>
  <si>
    <t>(following)</t>
  </si>
  <si>
    <t>http://en.wikipedia.org/wiki/Linear_programming</t>
  </si>
  <si>
    <t>Confusion (standard, canonical:, augmented)</t>
  </si>
  <si>
    <t>+2</t>
  </si>
  <si>
    <r>
      <rPr>
        <i/>
        <sz val="10"/>
        <rFont val="Arial Narrow"/>
        <family val="2"/>
      </rPr>
      <t>x</t>
    </r>
    <r>
      <rPr>
        <b/>
        <vertAlign val="subscript"/>
        <sz val="10"/>
        <rFont val="Arial Narrow"/>
        <family val="2"/>
      </rPr>
      <t>3</t>
    </r>
  </si>
  <si>
    <t>slack</t>
  </si>
  <si>
    <r>
      <rPr>
        <i/>
        <sz val="10"/>
        <rFont val="Arial Narrow"/>
        <family val="2"/>
      </rPr>
      <t>x</t>
    </r>
    <r>
      <rPr>
        <b/>
        <vertAlign val="subscript"/>
        <sz val="10"/>
        <rFont val="Arial Narrow"/>
        <family val="2"/>
      </rPr>
      <t>4</t>
    </r>
  </si>
  <si>
    <t>+0</t>
  </si>
  <si>
    <r>
      <rPr>
        <i/>
        <sz val="10"/>
        <rFont val="Arial Narrow"/>
        <family val="2"/>
      </rPr>
      <t>x</t>
    </r>
    <r>
      <rPr>
        <b/>
        <vertAlign val="subscript"/>
        <sz val="10"/>
        <rFont val="Arial Narrow"/>
        <family val="2"/>
      </rPr>
      <t>5</t>
    </r>
  </si>
  <si>
    <r>
      <t xml:space="preserve">(Multiply by -1; replace = by ≤&amp;≥; </t>
    </r>
    <r>
      <rPr>
        <i/>
        <sz val="10"/>
        <rFont val="Arial Narrow"/>
        <family val="2"/>
      </rPr>
      <t>x</t>
    </r>
    <r>
      <rPr>
        <vertAlign val="subscript"/>
        <sz val="10"/>
        <rFont val="Arial Narrow"/>
        <family val="2"/>
      </rPr>
      <t>free</t>
    </r>
    <r>
      <rPr>
        <sz val="10"/>
        <rFont val="Arial Narrow"/>
        <family val="2"/>
      </rPr>
      <t>=</t>
    </r>
    <r>
      <rPr>
        <i/>
        <sz val="10"/>
        <rFont val="Arial Narrow"/>
        <family val="2"/>
      </rPr>
      <t>x</t>
    </r>
    <r>
      <rPr>
        <vertAlign val="superscript"/>
        <sz val="10"/>
        <rFont val="Arial Narrow"/>
        <family val="2"/>
      </rPr>
      <t>+</t>
    </r>
    <r>
      <rPr>
        <sz val="10"/>
        <rFont val="Arial Narrow"/>
        <family val="2"/>
      </rPr>
      <t>-</t>
    </r>
    <r>
      <rPr>
        <i/>
        <sz val="10"/>
        <rFont val="Arial Narrow"/>
        <family val="2"/>
      </rPr>
      <t>x</t>
    </r>
    <r>
      <rPr>
        <vertAlign val="superscript"/>
        <sz val="10"/>
        <rFont val="Arial Narrow"/>
        <family val="2"/>
      </rPr>
      <t>-</t>
    </r>
    <r>
      <rPr>
        <sz val="10"/>
        <rFont val="Arial Narrow"/>
        <family val="2"/>
      </rPr>
      <t>.)</t>
    </r>
  </si>
  <si>
    <t>(Introduce slack var.s and artificial var.s.)</t>
  </si>
  <si>
    <t>(not necessary for us)</t>
  </si>
  <si>
    <r>
      <rPr>
        <i/>
        <sz val="10"/>
        <rFont val="Arial Narrow"/>
        <family val="2"/>
      </rPr>
      <t>x</t>
    </r>
    <r>
      <rPr>
        <b/>
        <vertAlign val="subscript"/>
        <sz val="10"/>
        <rFont val="Arial Narrow"/>
        <family val="2"/>
      </rPr>
      <t>6</t>
    </r>
  </si>
  <si>
    <t>-</t>
  </si>
  <si>
    <t xml:space="preserve"> !</t>
  </si>
  <si>
    <t>This is not the canonical form, because no immediate solution can be found: there is no identity matrix !</t>
  </si>
  <si>
    <t>Introduce (one or more) slack variables (always: if necessary)</t>
  </si>
  <si>
    <t>Introduce (one or more) artificial variables (always: if necessary)</t>
  </si>
  <si>
    <t>This is no longer our problem !!  Is it useful ?</t>
  </si>
  <si>
    <t>artificial</t>
  </si>
  <si>
    <r>
      <rPr>
        <i/>
        <sz val="10"/>
        <rFont val="Arial Narrow"/>
        <family val="2"/>
      </rPr>
      <t>x</t>
    </r>
    <r>
      <rPr>
        <b/>
        <vertAlign val="subscript"/>
        <sz val="10"/>
        <rFont val="Arial Narrow"/>
        <family val="2"/>
      </rPr>
      <t>7</t>
    </r>
  </si>
  <si>
    <t>structural</t>
  </si>
  <si>
    <r>
      <t>-</t>
    </r>
    <r>
      <rPr>
        <i/>
        <sz val="10"/>
        <rFont val="Arial Narrow"/>
        <family val="2"/>
      </rPr>
      <t>M</t>
    </r>
  </si>
  <si>
    <r>
      <t xml:space="preserve">(Big) </t>
    </r>
    <r>
      <rPr>
        <i/>
        <sz val="10"/>
        <rFont val="Arial Narrow"/>
        <family val="2"/>
      </rPr>
      <t>M</t>
    </r>
    <r>
      <rPr>
        <sz val="10"/>
        <rFont val="Arial Narrow"/>
        <family val="2"/>
      </rPr>
      <t xml:space="preserve"> =</t>
    </r>
  </si>
  <si>
    <t>Infinity</t>
  </si>
  <si>
    <r>
      <t xml:space="preserve">(× </t>
    </r>
    <r>
      <rPr>
        <i/>
        <sz val="12"/>
        <rFont val="Arial Narrow"/>
        <family val="2"/>
      </rPr>
      <t>M</t>
    </r>
    <r>
      <rPr>
        <sz val="12"/>
        <rFont val="Arial Narrow"/>
        <family val="2"/>
      </rPr>
      <t>)</t>
    </r>
  </si>
  <si>
    <r>
      <t>(0,56+</t>
    </r>
    <r>
      <rPr>
        <i/>
        <sz val="10"/>
        <rFont val="Arial Narrow"/>
        <family val="2"/>
      </rPr>
      <t>M</t>
    </r>
    <r>
      <rPr>
        <sz val="10"/>
        <rFont val="Arial Narrow"/>
        <family val="2"/>
      </rPr>
      <t>)</t>
    </r>
  </si>
  <si>
    <r>
      <t>x</t>
    </r>
    <r>
      <rPr>
        <b/>
        <i/>
        <vertAlign val="subscript"/>
        <sz val="10"/>
        <rFont val="Arial Narrow"/>
        <family val="2"/>
      </rPr>
      <t>7</t>
    </r>
  </si>
  <si>
    <r>
      <rPr>
        <sz val="10"/>
        <rFont val="Arial Narrow"/>
        <family val="2"/>
      </rPr>
      <t xml:space="preserve">130 </t>
    </r>
    <r>
      <rPr>
        <i/>
        <sz val="10"/>
        <rFont val="Arial Narrow"/>
        <family val="2"/>
      </rPr>
      <t>M</t>
    </r>
  </si>
  <si>
    <r>
      <rPr>
        <i/>
        <sz val="10"/>
        <rFont val="Arial Narrow"/>
        <family val="2"/>
      </rPr>
      <t>X</t>
    </r>
    <r>
      <rPr>
        <sz val="10"/>
        <rFont val="Arial Narrow"/>
        <family val="2"/>
      </rPr>
      <t xml:space="preserve"> =</t>
    </r>
  </si>
  <si>
    <t>Giving the problem to Solver</t>
  </si>
  <si>
    <t>Then, change 130 to 0.</t>
  </si>
  <si>
    <t>We ALWAYS solve the problem — maybe not our problem.</t>
  </si>
  <si>
    <t>Solving impossible problems…</t>
  </si>
  <si>
    <t>Original problem:</t>
  </si>
  <si>
    <r>
      <t xml:space="preserve">In order to follow the Simplex Method, the starting solution (here, </t>
    </r>
    <r>
      <rPr>
        <i/>
        <sz val="10"/>
        <rFont val="Arial Narrow"/>
        <family val="2"/>
      </rPr>
      <t>x</t>
    </r>
    <r>
      <rPr>
        <vertAlign val="subscript"/>
        <sz val="10"/>
        <rFont val="Arial Narrow"/>
        <family val="2"/>
      </rPr>
      <t>3</t>
    </r>
    <r>
      <rPr>
        <sz val="10"/>
        <rFont val="Arial Narrow"/>
        <family val="2"/>
      </rPr>
      <t xml:space="preserve">, </t>
    </r>
    <r>
      <rPr>
        <i/>
        <sz val="10"/>
        <rFont val="Arial Narrow"/>
        <family val="2"/>
      </rPr>
      <t>x</t>
    </r>
    <r>
      <rPr>
        <vertAlign val="subscript"/>
        <sz val="10"/>
        <rFont val="Arial Narrow"/>
        <family val="2"/>
      </rPr>
      <t>4</t>
    </r>
    <r>
      <rPr>
        <sz val="10"/>
        <rFont val="Arial Narrow"/>
        <family val="2"/>
      </rPr>
      <t xml:space="preserve">, </t>
    </r>
    <r>
      <rPr>
        <i/>
        <sz val="10"/>
        <rFont val="Arial Narrow"/>
        <family val="2"/>
      </rPr>
      <t>x</t>
    </r>
    <r>
      <rPr>
        <vertAlign val="subscript"/>
        <sz val="10"/>
        <rFont val="Arial Narrow"/>
        <family val="2"/>
      </rPr>
      <t>5</t>
    </r>
    <r>
      <rPr>
        <sz val="10"/>
        <rFont val="Arial Narrow"/>
        <family val="2"/>
      </rPr>
      <t xml:space="preserve">, </t>
    </r>
    <r>
      <rPr>
        <i/>
        <sz val="10"/>
        <rFont val="Arial Narrow"/>
        <family val="2"/>
      </rPr>
      <t>x</t>
    </r>
    <r>
      <rPr>
        <vertAlign val="subscript"/>
        <sz val="10"/>
        <rFont val="Arial Narrow"/>
        <family val="2"/>
      </rPr>
      <t>7</t>
    </r>
    <r>
      <rPr>
        <sz val="10"/>
        <rFont val="Arial Narrow"/>
        <family val="2"/>
      </rPr>
      <t xml:space="preserve">) must have 0 coefficients in </t>
    </r>
    <r>
      <rPr>
        <i/>
        <sz val="10"/>
        <rFont val="Arial Narrow"/>
        <family val="2"/>
      </rPr>
      <t>z</t>
    </r>
    <r>
      <rPr>
        <sz val="10"/>
        <rFont val="Arial Narrow"/>
        <family val="2"/>
      </rPr>
      <t>. Simply, subtract adequately (4.th constraint).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</si>
</sst>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/yyyy"/>
    <numFmt numFmtId="165" formatCode="mm/yyyy"/>
    <numFmt numFmtId="166" formatCode="0.0E+00"/>
  </numFmts>
  <fonts count="22">
    <font>
      <sz val="10"/>
      <name val="Arial Narrow"/>
    </font>
    <font>
      <sz val="8"/>
      <name val="Arial Narrow"/>
      <family val="2"/>
    </font>
    <font>
      <i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name val="Times New Roman"/>
      <family val="1"/>
    </font>
    <font>
      <i/>
      <sz val="10"/>
      <name val="Times New Roman"/>
      <family val="1"/>
    </font>
    <font>
      <vertAlign val="subscript"/>
      <sz val="10"/>
      <name val="Times New Roman"/>
      <family val="1"/>
    </font>
    <font>
      <b/>
      <i/>
      <sz val="10"/>
      <name val="Arial Narrow"/>
      <family val="2"/>
    </font>
    <font>
      <b/>
      <vertAlign val="subscript"/>
      <sz val="10"/>
      <name val="Times New Roman"/>
      <family val="1"/>
    </font>
    <font>
      <sz val="10"/>
      <name val="Symbol"/>
      <family val="1"/>
      <charset val="2"/>
    </font>
    <font>
      <b/>
      <sz val="9"/>
      <name val="Arial Narrow"/>
      <family val="2"/>
    </font>
    <font>
      <vertAlign val="subscript"/>
      <sz val="10"/>
      <name val="Arial Narrow"/>
      <family val="2"/>
    </font>
    <font>
      <b/>
      <sz val="10"/>
      <color indexed="9"/>
      <name val="Arial Narrow"/>
      <family val="2"/>
    </font>
    <font>
      <b/>
      <sz val="10"/>
      <color indexed="10"/>
      <name val="Arial Narrow"/>
      <family val="2"/>
    </font>
    <font>
      <sz val="9"/>
      <name val="Arial Narrow"/>
      <family val="2"/>
    </font>
    <font>
      <b/>
      <vertAlign val="subscript"/>
      <sz val="10"/>
      <name val="Arial Narrow"/>
      <family val="2"/>
    </font>
    <font>
      <vertAlign val="superscript"/>
      <sz val="10"/>
      <name val="Arial Narrow"/>
      <family val="2"/>
    </font>
    <font>
      <u/>
      <sz val="10"/>
      <color theme="10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b/>
      <i/>
      <vertAlign val="subscript"/>
      <sz val="10"/>
      <name val="Arial Narrow"/>
      <family val="2"/>
    </font>
  </fonts>
  <fills count="2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lightUp"/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gray0625">
        <bgColor indexed="11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8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0" fillId="2" borderId="0" xfId="0" applyFill="1"/>
    <xf numFmtId="0" fontId="3" fillId="0" borderId="0" xfId="0" quotePrefix="1" applyFont="1" applyAlignment="1">
      <alignment horizontal="center"/>
    </xf>
    <xf numFmtId="0" fontId="0" fillId="0" borderId="0" xfId="0" applyBorder="1"/>
    <xf numFmtId="0" fontId="6" fillId="2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0" fillId="4" borderId="0" xfId="0" applyFill="1"/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quotePrefix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2" xfId="0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7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3" fillId="8" borderId="13" xfId="0" applyFont="1" applyFill="1" applyBorder="1" applyAlignment="1">
      <alignment horizontal="center"/>
    </xf>
    <xf numFmtId="0" fontId="3" fillId="8" borderId="14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8" borderId="0" xfId="0" applyFont="1" applyFill="1" applyAlignment="1">
      <alignment horizontal="center"/>
    </xf>
    <xf numFmtId="0" fontId="0" fillId="0" borderId="9" xfId="0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9" borderId="0" xfId="0" applyFill="1" applyAlignment="1">
      <alignment horizontal="center"/>
    </xf>
    <xf numFmtId="0" fontId="3" fillId="9" borderId="0" xfId="0" applyFont="1" applyFill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10" fillId="0" borderId="0" xfId="0" applyFont="1" applyAlignment="1">
      <alignment horizontal="right"/>
    </xf>
    <xf numFmtId="0" fontId="6" fillId="0" borderId="16" xfId="0" applyFont="1" applyBorder="1" applyAlignment="1">
      <alignment horizontal="center"/>
    </xf>
    <xf numFmtId="0" fontId="3" fillId="10" borderId="0" xfId="0" applyFont="1" applyFill="1"/>
    <xf numFmtId="0" fontId="0" fillId="10" borderId="0" xfId="0" applyFill="1"/>
    <xf numFmtId="0" fontId="4" fillId="9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9" xfId="0" applyBorder="1"/>
    <xf numFmtId="0" fontId="0" fillId="2" borderId="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5" borderId="0" xfId="0" applyFill="1"/>
    <xf numFmtId="0" fontId="0" fillId="3" borderId="9" xfId="0" applyFill="1" applyBorder="1" applyAlignment="1">
      <alignment horizontal="center"/>
    </xf>
    <xf numFmtId="0" fontId="3" fillId="0" borderId="0" xfId="0" applyFont="1" applyBorder="1"/>
    <xf numFmtId="0" fontId="0" fillId="0" borderId="5" xfId="0" applyBorder="1"/>
    <xf numFmtId="0" fontId="4" fillId="0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0" xfId="0" applyFill="1"/>
    <xf numFmtId="0" fontId="8" fillId="2" borderId="0" xfId="0" applyFont="1" applyFill="1" applyAlignment="1">
      <alignment horizontal="center"/>
    </xf>
    <xf numFmtId="0" fontId="4" fillId="0" borderId="0" xfId="0" quotePrefix="1" applyFont="1"/>
    <xf numFmtId="0" fontId="2" fillId="0" borderId="5" xfId="0" applyFont="1" applyBorder="1" applyAlignment="1">
      <alignment horizontal="right"/>
    </xf>
    <xf numFmtId="0" fontId="4" fillId="0" borderId="5" xfId="0" quotePrefix="1" applyFont="1" applyBorder="1"/>
    <xf numFmtId="0" fontId="0" fillId="8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164" fontId="11" fillId="0" borderId="0" xfId="0" applyNumberFormat="1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Fill="1" applyBorder="1"/>
    <xf numFmtId="0" fontId="3" fillId="0" borderId="9" xfId="0" applyFont="1" applyBorder="1"/>
    <xf numFmtId="0" fontId="3" fillId="0" borderId="0" xfId="0" applyFont="1" applyFill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0" fillId="0" borderId="9" xfId="0" applyBorder="1" applyAlignment="1">
      <alignment horizontal="right"/>
    </xf>
    <xf numFmtId="0" fontId="3" fillId="0" borderId="9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6" fillId="8" borderId="16" xfId="0" applyFont="1" applyFill="1" applyBorder="1" applyAlignment="1">
      <alignment horizontal="center"/>
    </xf>
    <xf numFmtId="0" fontId="6" fillId="11" borderId="16" xfId="0" applyFont="1" applyFill="1" applyBorder="1" applyAlignment="1">
      <alignment horizontal="center"/>
    </xf>
    <xf numFmtId="0" fontId="6" fillId="12" borderId="16" xfId="0" applyFont="1" applyFill="1" applyBorder="1" applyAlignment="1">
      <alignment horizontal="center"/>
    </xf>
    <xf numFmtId="0" fontId="8" fillId="0" borderId="0" xfId="0" applyFont="1"/>
    <xf numFmtId="0" fontId="8" fillId="2" borderId="0" xfId="0" applyFont="1" applyFill="1"/>
    <xf numFmtId="0" fontId="13" fillId="13" borderId="0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14" fillId="0" borderId="0" xfId="0" applyFont="1"/>
    <xf numFmtId="0" fontId="0" fillId="0" borderId="1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4" fillId="9" borderId="14" xfId="0" applyFont="1" applyFill="1" applyBorder="1" applyAlignment="1">
      <alignment horizontal="center"/>
    </xf>
    <xf numFmtId="0" fontId="0" fillId="9" borderId="11" xfId="0" applyFill="1" applyBorder="1" applyAlignment="1">
      <alignment horizontal="center"/>
    </xf>
    <xf numFmtId="0" fontId="0" fillId="9" borderId="15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0" fillId="9" borderId="12" xfId="0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3" fillId="0" borderId="5" xfId="0" applyFont="1" applyFill="1" applyBorder="1"/>
    <xf numFmtId="0" fontId="4" fillId="0" borderId="0" xfId="0" applyFont="1" applyAlignment="1">
      <alignment horizontal="right"/>
    </xf>
    <xf numFmtId="0" fontId="0" fillId="14" borderId="0" xfId="0" applyFill="1" applyAlignment="1">
      <alignment horizontal="center"/>
    </xf>
    <xf numFmtId="0" fontId="3" fillId="0" borderId="0" xfId="0" applyFont="1" applyBorder="1" applyAlignment="1">
      <alignment horizontal="center"/>
    </xf>
    <xf numFmtId="0" fontId="4" fillId="15" borderId="0" xfId="0" applyFont="1" applyFill="1" applyAlignment="1">
      <alignment horizontal="center"/>
    </xf>
    <xf numFmtId="165" fontId="11" fillId="0" borderId="0" xfId="0" applyNumberFormat="1" applyFont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3" fillId="9" borderId="0" xfId="0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0" fontId="4" fillId="0" borderId="0" xfId="0" applyFont="1"/>
    <xf numFmtId="165" fontId="15" fillId="0" borderId="0" xfId="0" applyNumberFormat="1" applyFont="1" applyAlignment="1">
      <alignment horizontal="center"/>
    </xf>
    <xf numFmtId="0" fontId="4" fillId="16" borderId="0" xfId="0" applyFont="1" applyFill="1" applyAlignment="1">
      <alignment horizontal="center"/>
    </xf>
    <xf numFmtId="0" fontId="4" fillId="16" borderId="0" xfId="0" applyFont="1" applyFill="1"/>
    <xf numFmtId="0" fontId="4" fillId="16" borderId="0" xfId="0" quotePrefix="1" applyFont="1" applyFill="1" applyAlignment="1">
      <alignment horizontal="right"/>
    </xf>
    <xf numFmtId="0" fontId="3" fillId="17" borderId="0" xfId="0" applyFont="1" applyFill="1"/>
    <xf numFmtId="0" fontId="4" fillId="17" borderId="0" xfId="0" applyFont="1" applyFill="1"/>
    <xf numFmtId="0" fontId="4" fillId="17" borderId="0" xfId="0" quotePrefix="1" applyFont="1" applyFill="1" applyAlignment="1">
      <alignment horizontal="right"/>
    </xf>
    <xf numFmtId="0" fontId="4" fillId="17" borderId="0" xfId="0" applyFont="1" applyFill="1" applyAlignment="1">
      <alignment horizontal="center"/>
    </xf>
    <xf numFmtId="0" fontId="0" fillId="17" borderId="20" xfId="0" applyFill="1" applyBorder="1" applyAlignment="1">
      <alignment horizontal="center"/>
    </xf>
    <xf numFmtId="0" fontId="4" fillId="0" borderId="0" xfId="0" applyFont="1" applyFill="1"/>
    <xf numFmtId="0" fontId="18" fillId="0" borderId="0" xfId="1"/>
    <xf numFmtId="0" fontId="0" fillId="0" borderId="21" xfId="0" applyBorder="1"/>
    <xf numFmtId="0" fontId="3" fillId="15" borderId="0" xfId="0" applyFont="1" applyFill="1"/>
    <xf numFmtId="0" fontId="4" fillId="16" borderId="22" xfId="0" quotePrefix="1" applyFont="1" applyFill="1" applyBorder="1" applyAlignment="1">
      <alignment horizontal="right"/>
    </xf>
    <xf numFmtId="0" fontId="4" fillId="16" borderId="23" xfId="0" applyFont="1" applyFill="1" applyBorder="1"/>
    <xf numFmtId="166" fontId="0" fillId="18" borderId="0" xfId="0" applyNumberFormat="1" applyFill="1" applyAlignment="1">
      <alignment horizontal="center"/>
    </xf>
    <xf numFmtId="0" fontId="4" fillId="18" borderId="0" xfId="0" applyFont="1" applyFill="1"/>
    <xf numFmtId="0" fontId="2" fillId="16" borderId="0" xfId="0" applyFont="1" applyFill="1"/>
    <xf numFmtId="0" fontId="0" fillId="18" borderId="0" xfId="0" applyFill="1" applyAlignment="1">
      <alignment horizontal="center"/>
    </xf>
    <xf numFmtId="0" fontId="0" fillId="0" borderId="22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15" borderId="0" xfId="0" applyFill="1"/>
    <xf numFmtId="0" fontId="0" fillId="19" borderId="0" xfId="0" applyFill="1"/>
    <xf numFmtId="0" fontId="3" fillId="15" borderId="1" xfId="0" applyFont="1" applyFill="1" applyBorder="1"/>
    <xf numFmtId="0" fontId="3" fillId="15" borderId="0" xfId="0" applyFont="1" applyFill="1" applyBorder="1" applyAlignment="1">
      <alignment horizontal="center"/>
    </xf>
    <xf numFmtId="0" fontId="0" fillId="0" borderId="24" xfId="0" applyNumberFormat="1" applyBorder="1" applyAlignment="1">
      <alignment horizontal="center"/>
    </xf>
    <xf numFmtId="0" fontId="3" fillId="18" borderId="2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4" fillId="16" borderId="0" xfId="0" quotePrefix="1" applyFont="1" applyFill="1" applyAlignment="1">
      <alignment horizontal="right" vertical="top"/>
    </xf>
    <xf numFmtId="0" fontId="3" fillId="20" borderId="0" xfId="0" applyFont="1" applyFill="1"/>
    <xf numFmtId="0" fontId="0" fillId="20" borderId="0" xfId="0" applyFill="1"/>
  </cellXfs>
  <cellStyles count="2">
    <cellStyle name="Hyperlink" xfId="1" builtinId="8"/>
    <cellStyle name="Normal" xfId="0" builtinId="0"/>
  </cellStyles>
  <dxfs count="4">
    <dxf>
      <font>
        <b/>
        <i val="0"/>
        <color theme="1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  <color theme="1"/>
      </font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Feasible region</a:t>
            </a:r>
          </a:p>
        </c:rich>
      </c:tx>
      <c:layout>
        <c:manualLayout>
          <c:xMode val="edge"/>
          <c:yMode val="edge"/>
          <c:x val="0.31677066668688536"/>
          <c:y val="3.61842686450655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186366014360344"/>
          <c:y val="0.14144759561252893"/>
          <c:w val="0.73913155560273258"/>
          <c:h val="0.70723797806264466"/>
        </c:manualLayout>
      </c:layout>
      <c:scatterChart>
        <c:scatterStyle val="lineMarker"/>
        <c:varyColors val="0"/>
        <c:ser>
          <c:idx val="0"/>
          <c:order val="0"/>
          <c:tx>
            <c:strRef>
              <c:f>path!$C$6</c:f>
              <c:strCache>
                <c:ptCount val="1"/>
                <c:pt idx="0">
                  <c:v>y2</c:v>
                </c:pt>
              </c:strCache>
            </c:strRef>
          </c:tx>
          <c:spPr>
            <a:ln w="38100">
              <a:solidFill>
                <a:srgbClr val="3366FF"/>
              </a:solidFill>
              <a:prstDash val="solid"/>
            </a:ln>
          </c:spPr>
          <c:marker>
            <c:symbol val="none"/>
          </c:marker>
          <c:xVal>
            <c:numRef>
              <c:f>path!$A$7:$A$19</c:f>
              <c:numCache>
                <c:formatCode>General</c:formatCode>
                <c:ptCount val="13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</c:numCache>
            </c:numRef>
          </c:xVal>
          <c:yVal>
            <c:numRef>
              <c:f>path!$C$7:$C$19</c:f>
              <c:numCache>
                <c:formatCode>General</c:formatCode>
                <c:ptCount val="13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path!$D$6</c:f>
              <c:strCache>
                <c:ptCount val="1"/>
                <c:pt idx="0">
                  <c:v>y3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path!$A$7:$A$19</c:f>
              <c:numCache>
                <c:formatCode>General</c:formatCode>
                <c:ptCount val="13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</c:numCache>
            </c:numRef>
          </c:xVal>
          <c:yVal>
            <c:numRef>
              <c:f>path!$D$7:$D$19</c:f>
              <c:numCache>
                <c:formatCode>General</c:formatCode>
                <c:ptCount val="13"/>
                <c:pt idx="0">
                  <c:v>9</c:v>
                </c:pt>
                <c:pt idx="1">
                  <c:v>8.25</c:v>
                </c:pt>
                <c:pt idx="2">
                  <c:v>7.5</c:v>
                </c:pt>
                <c:pt idx="3">
                  <c:v>6.75</c:v>
                </c:pt>
                <c:pt idx="4">
                  <c:v>6</c:v>
                </c:pt>
                <c:pt idx="5">
                  <c:v>5.25</c:v>
                </c:pt>
                <c:pt idx="6">
                  <c:v>4.5</c:v>
                </c:pt>
                <c:pt idx="7">
                  <c:v>3.75</c:v>
                </c:pt>
                <c:pt idx="8">
                  <c:v>3</c:v>
                </c:pt>
                <c:pt idx="9">
                  <c:v>2.25</c:v>
                </c:pt>
                <c:pt idx="10">
                  <c:v>1.5</c:v>
                </c:pt>
                <c:pt idx="11">
                  <c:v>0.75</c:v>
                </c:pt>
                <c:pt idx="12">
                  <c:v>0</c:v>
                </c:pt>
              </c:numCache>
            </c:numRef>
          </c:yVal>
          <c:smooth val="0"/>
        </c:ser>
        <c:ser>
          <c:idx val="2"/>
          <c:order val="2"/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errBars>
            <c:errDir val="y"/>
            <c:errBarType val="minus"/>
            <c:errValType val="fixedVal"/>
            <c:noEndCap val="0"/>
            <c:val val="3"/>
            <c:spPr>
              <a:ln w="38100">
                <a:pattFill prst="pct50">
                  <a:fgClr>
                    <a:srgbClr val="000000"/>
                  </a:fgClr>
                  <a:bgClr>
                    <a:srgbClr val="FFFFFF"/>
                  </a:bgClr>
                </a:pattFill>
                <a:prstDash val="solid"/>
              </a:ln>
            </c:spPr>
          </c:errBars>
          <c:xVal>
            <c:numRef>
              <c:f>path!$A$15</c:f>
              <c:numCache>
                <c:formatCode>General</c:formatCode>
                <c:ptCount val="1"/>
                <c:pt idx="0">
                  <c:v>4</c:v>
                </c:pt>
              </c:numCache>
            </c:numRef>
          </c:xVal>
          <c:yVal>
            <c:numRef>
              <c:f>path!$B$15</c:f>
              <c:numCache>
                <c:formatCode>General</c:formatCode>
                <c:ptCount val="1"/>
                <c:pt idx="0">
                  <c:v>3</c:v>
                </c:pt>
              </c:numCache>
            </c:numRef>
          </c:yVal>
          <c:smooth val="0"/>
        </c:ser>
        <c:ser>
          <c:idx val="3"/>
          <c:order val="3"/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Ref>
              <c:f>path!$A$7:$A$19</c:f>
              <c:numCache>
                <c:formatCode>General</c:formatCode>
                <c:ptCount val="13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</c:numCache>
            </c:numRef>
          </c:xVal>
          <c:yVal>
            <c:numRef>
              <c:f>path!$E$7:$E$19</c:f>
              <c:numCache>
                <c:formatCode>General</c:formatCode>
                <c:ptCount val="13"/>
                <c:pt idx="0">
                  <c:v>7.2</c:v>
                </c:pt>
                <c:pt idx="1">
                  <c:v>6.9</c:v>
                </c:pt>
                <c:pt idx="2">
                  <c:v>6.6000000000000005</c:v>
                </c:pt>
                <c:pt idx="3">
                  <c:v>6.3000000000000007</c:v>
                </c:pt>
                <c:pt idx="4">
                  <c:v>6</c:v>
                </c:pt>
                <c:pt idx="5">
                  <c:v>5.7</c:v>
                </c:pt>
                <c:pt idx="6">
                  <c:v>5.4</c:v>
                </c:pt>
                <c:pt idx="7">
                  <c:v>5.0999999999999996</c:v>
                </c:pt>
                <c:pt idx="8">
                  <c:v>4.8000000000000007</c:v>
                </c:pt>
                <c:pt idx="9">
                  <c:v>4.5</c:v>
                </c:pt>
                <c:pt idx="10">
                  <c:v>4.2</c:v>
                </c:pt>
                <c:pt idx="11">
                  <c:v>3.9000000000000004</c:v>
                </c:pt>
                <c:pt idx="12">
                  <c:v>3.6000000000000005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329792"/>
        <c:axId val="217326264"/>
      </c:scatterChart>
      <c:valAx>
        <c:axId val="21732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75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t-PT" sz="1075" b="0" i="1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x</a:t>
                </a:r>
                <a:r>
                  <a:rPr lang="pt-PT" sz="1075" b="0" i="0" u="none" strike="noStrike" baseline="-2500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1</a:t>
                </a:r>
              </a:p>
            </c:rich>
          </c:tx>
          <c:layout>
            <c:manualLayout>
              <c:xMode val="edge"/>
              <c:yMode val="edge"/>
              <c:x val="0.75465952945993287"/>
              <c:y val="0.901317237158905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17326264"/>
        <c:crosses val="autoZero"/>
        <c:crossBetween val="midCat"/>
        <c:majorUnit val="1"/>
      </c:valAx>
      <c:valAx>
        <c:axId val="2173262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75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t-PT" sz="1075" b="0" i="1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x</a:t>
                </a:r>
                <a:r>
                  <a:rPr lang="pt-PT" sz="1075" b="0" i="0" u="none" strike="noStrike" baseline="-2500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2</a:t>
                </a:r>
              </a:p>
            </c:rich>
          </c:tx>
          <c:layout>
            <c:manualLayout>
              <c:xMode val="edge"/>
              <c:yMode val="edge"/>
              <c:x val="7.4534274514561266E-2"/>
              <c:y val="0.3190794598701234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17329792"/>
        <c:crosses val="autoZero"/>
        <c:crossBetween val="midCat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152400</xdr:colOff>
          <xdr:row>0</xdr:row>
          <xdr:rowOff>0</xdr:rowOff>
        </xdr:from>
        <xdr:to>
          <xdr:col>7</xdr:col>
          <xdr:colOff>114300</xdr:colOff>
          <xdr:row>4</xdr:row>
          <xdr:rowOff>76200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CC" mc:Ignorable="a14" a14:legacySpreadsheetColorIndex="42"/>
            </a:solidFill>
          </xdr:spPr>
        </xdr:sp>
        <xdr:clientData/>
      </xdr:twoCellAnchor>
    </mc:Choice>
    <mc:Fallback/>
  </mc:AlternateContent>
  <xdr:twoCellAnchor>
    <xdr:from>
      <xdr:col>3</xdr:col>
      <xdr:colOff>323850</xdr:colOff>
      <xdr:row>14</xdr:row>
      <xdr:rowOff>19050</xdr:rowOff>
    </xdr:from>
    <xdr:to>
      <xdr:col>14</xdr:col>
      <xdr:colOff>95250</xdr:colOff>
      <xdr:row>19</xdr:row>
      <xdr:rowOff>171450</xdr:rowOff>
    </xdr:to>
    <xdr:sp macro="" textlink="">
      <xdr:nvSpPr>
        <xdr:cNvPr id="7186" name="Line 18"/>
        <xdr:cNvSpPr>
          <a:spLocks noChangeShapeType="1"/>
        </xdr:cNvSpPr>
      </xdr:nvSpPr>
      <xdr:spPr bwMode="auto">
        <a:xfrm>
          <a:off x="1666875" y="2409825"/>
          <a:ext cx="4695825" cy="104775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 type="oval" w="med" len="med"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0</xdr:row>
      <xdr:rowOff>19050</xdr:rowOff>
    </xdr:from>
    <xdr:to>
      <xdr:col>12</xdr:col>
      <xdr:colOff>409575</xdr:colOff>
      <xdr:row>17</xdr:row>
      <xdr:rowOff>123825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161925</xdr:colOff>
          <xdr:row>0</xdr:row>
          <xdr:rowOff>0</xdr:rowOff>
        </xdr:from>
        <xdr:to>
          <xdr:col>6</xdr:col>
          <xdr:colOff>495300</xdr:colOff>
          <xdr:row>4</xdr:row>
          <xdr:rowOff>57150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CC" mc:Ignorable="a14" a14:legacySpreadsheetColorIndex="42"/>
            </a:solidFill>
          </xdr:spPr>
        </xdr:sp>
        <xdr:clientData/>
      </xdr:twoCellAnchor>
    </mc:Choice>
    <mc:Fallback/>
  </mc:AlternateContent>
  <xdr:twoCellAnchor>
    <xdr:from>
      <xdr:col>2</xdr:col>
      <xdr:colOff>352425</xdr:colOff>
      <xdr:row>14</xdr:row>
      <xdr:rowOff>142875</xdr:rowOff>
    </xdr:from>
    <xdr:to>
      <xdr:col>14</xdr:col>
      <xdr:colOff>66675</xdr:colOff>
      <xdr:row>20</xdr:row>
      <xdr:rowOff>47625</xdr:rowOff>
    </xdr:to>
    <xdr:sp macro="" textlink="">
      <xdr:nvSpPr>
        <xdr:cNvPr id="8194" name="Line 2"/>
        <xdr:cNvSpPr>
          <a:spLocks noChangeShapeType="1"/>
        </xdr:cNvSpPr>
      </xdr:nvSpPr>
      <xdr:spPr bwMode="auto">
        <a:xfrm>
          <a:off x="1247775" y="2562225"/>
          <a:ext cx="5086350" cy="98107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 type="oval" w="med" len="med"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133350</xdr:colOff>
          <xdr:row>7</xdr:row>
          <xdr:rowOff>66675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CC" mc:Ignorable="a14" a14:legacySpreadsheetColorIndex="42"/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171450</xdr:colOff>
          <xdr:row>0</xdr:row>
          <xdr:rowOff>0</xdr:rowOff>
        </xdr:from>
        <xdr:to>
          <xdr:col>11</xdr:col>
          <xdr:colOff>381000</xdr:colOff>
          <xdr:row>7</xdr:row>
          <xdr:rowOff>57150</xdr:rowOff>
        </xdr:to>
        <xdr:sp macro="" textlink="">
          <xdr:nvSpPr>
            <xdr:cNvPr id="9218" name="Object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CC" mc:Ignorable="a14" a14:legacySpreadsheetColorIndex="42"/>
            </a:solidFill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9523</xdr:colOff>
          <xdr:row>0</xdr:row>
          <xdr:rowOff>0</xdr:rowOff>
        </xdr:from>
        <xdr:to>
          <xdr:col>16</xdr:col>
          <xdr:colOff>219074</xdr:colOff>
          <xdr:row>5</xdr:row>
          <xdr:rowOff>9525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CC" mc:Ignorable="a14" a14:legacySpreadsheetColorIndex="42"/>
            </a:solidFill>
          </xdr:spPr>
        </xdr:sp>
        <xdr:clientData/>
      </xdr:twoCellAnchor>
    </mc:Choice>
    <mc:Fallback/>
  </mc:AlternateContent>
  <xdr:twoCellAnchor>
    <xdr:from>
      <xdr:col>2</xdr:col>
      <xdr:colOff>381000</xdr:colOff>
      <xdr:row>14</xdr:row>
      <xdr:rowOff>28575</xdr:rowOff>
    </xdr:from>
    <xdr:to>
      <xdr:col>14</xdr:col>
      <xdr:colOff>171450</xdr:colOff>
      <xdr:row>20</xdr:row>
      <xdr:rowOff>0</xdr:rowOff>
    </xdr:to>
    <xdr:sp macro="" textlink="">
      <xdr:nvSpPr>
        <xdr:cNvPr id="10242" name="Line 2"/>
        <xdr:cNvSpPr>
          <a:spLocks noChangeShapeType="1"/>
        </xdr:cNvSpPr>
      </xdr:nvSpPr>
      <xdr:spPr bwMode="auto">
        <a:xfrm>
          <a:off x="1276350" y="2419350"/>
          <a:ext cx="5162550" cy="104775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 type="oval" w="med" len="med"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9525</xdr:colOff>
          <xdr:row>0</xdr:row>
          <xdr:rowOff>0</xdr:rowOff>
        </xdr:from>
        <xdr:to>
          <xdr:col>16</xdr:col>
          <xdr:colOff>190500</xdr:colOff>
          <xdr:row>5</xdr:row>
          <xdr:rowOff>9525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CC" mc:Ignorable="a14" a14:legacySpreadsheetColorIndex="42"/>
            </a:solidFill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9525</xdr:colOff>
          <xdr:row>0</xdr:row>
          <xdr:rowOff>0</xdr:rowOff>
        </xdr:from>
        <xdr:to>
          <xdr:col>18</xdr:col>
          <xdr:colOff>171450</xdr:colOff>
          <xdr:row>4</xdr:row>
          <xdr:rowOff>104775</xdr:rowOff>
        </xdr:to>
        <xdr:sp macro="" textlink="">
          <xdr:nvSpPr>
            <xdr:cNvPr id="16385" name="Object 1" hidden="1">
              <a:extLst>
                <a:ext uri="{63B3BB69-23CF-44E3-9099-C40C66FF867C}">
                  <a14:compatExt spid="_x0000_s16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CC" mc:Ignorable="a14" a14:legacySpreadsheetColorIndex="42"/>
            </a:solidFill>
            <a:ln w="12700">
              <a:solidFill>
                <a:srgbClr val="000000" mc:Ignorable="a14" a14:legacySpreadsheetColorIndex="8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3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4.emf"/><Relationship Id="rId4" Type="http://schemas.openxmlformats.org/officeDocument/2006/relationships/oleObject" Target="../embeddings/oleObject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en.wikipedia.org/wiki/Linear_programming" TargetMode="External"/><Relationship Id="rId6" Type="http://schemas.openxmlformats.org/officeDocument/2006/relationships/image" Target="../media/image5.emf"/><Relationship Id="rId5" Type="http://schemas.openxmlformats.org/officeDocument/2006/relationships/oleObject" Target="../embeddings/oleObject7.bin"/><Relationship Id="rId4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O54"/>
  <sheetViews>
    <sheetView tabSelected="1" zoomScaleNormal="100" workbookViewId="0"/>
  </sheetViews>
  <sheetFormatPr defaultColWidth="7.83203125" defaultRowHeight="12.75"/>
  <sheetData>
    <row r="1" spans="1:15" ht="13.5">
      <c r="A1" s="88">
        <v>40603</v>
      </c>
      <c r="C1" s="2" t="s">
        <v>25</v>
      </c>
    </row>
    <row r="2" spans="1:15" ht="13.5" thickBot="1"/>
    <row r="3" spans="1:15" ht="13.5" thickBot="1">
      <c r="B3" s="4" t="s">
        <v>15</v>
      </c>
      <c r="C3" s="106">
        <v>2.0000000000100315</v>
      </c>
      <c r="D3" s="107">
        <v>6.0000000000022196</v>
      </c>
      <c r="L3" s="38" t="s">
        <v>16</v>
      </c>
    </row>
    <row r="4" spans="1:15" ht="13.5" thickBot="1">
      <c r="B4" s="7" t="s">
        <v>11</v>
      </c>
      <c r="C4" s="12">
        <v>3</v>
      </c>
      <c r="D4" s="12">
        <v>5</v>
      </c>
      <c r="E4" s="1"/>
      <c r="I4" t="s">
        <v>13</v>
      </c>
      <c r="J4" s="13">
        <f>SUMPRODUCT(C4:D4,$C$3:$D$3)</f>
        <v>36.000000000041197</v>
      </c>
      <c r="L4" s="6">
        <f>MAX($J$4)</f>
        <v>36.000000000041197</v>
      </c>
    </row>
    <row r="5" spans="1:15" ht="14.25">
      <c r="B5" t="s">
        <v>4</v>
      </c>
      <c r="C5" s="9" t="s">
        <v>5</v>
      </c>
      <c r="D5" s="9" t="s">
        <v>6</v>
      </c>
      <c r="H5" s="11" t="s">
        <v>14</v>
      </c>
      <c r="J5" s="5" t="s">
        <v>12</v>
      </c>
      <c r="L5" s="6">
        <f>COUNT($C$3:$D$3)</f>
        <v>2</v>
      </c>
    </row>
    <row r="6" spans="1:15">
      <c r="B6" s="7" t="s">
        <v>1</v>
      </c>
      <c r="C6" s="30">
        <v>1</v>
      </c>
      <c r="D6" s="30">
        <v>0</v>
      </c>
      <c r="E6" s="3" t="s">
        <v>0</v>
      </c>
      <c r="F6" s="30">
        <v>4</v>
      </c>
      <c r="G6" s="3"/>
      <c r="H6" s="70">
        <f>SUMPRODUCT(C6:D6,$C$3:$D$3)</f>
        <v>2.0000000000100315</v>
      </c>
      <c r="I6" s="5" t="s">
        <v>0</v>
      </c>
      <c r="J6" s="73">
        <f>F6</f>
        <v>4</v>
      </c>
      <c r="L6" s="6" t="b">
        <f t="array" ref="L6">$H$6:$H$8&lt;=tableauxWyndor!$J$6:$J$8</f>
        <v>1</v>
      </c>
    </row>
    <row r="7" spans="1:15">
      <c r="B7" s="7" t="s">
        <v>2</v>
      </c>
      <c r="C7" s="30">
        <v>0</v>
      </c>
      <c r="D7" s="30">
        <v>2</v>
      </c>
      <c r="E7" s="3" t="s">
        <v>0</v>
      </c>
      <c r="F7" s="30">
        <v>12</v>
      </c>
      <c r="G7" s="3"/>
      <c r="H7" s="70">
        <f>SUMPRODUCT(C7:D7,$C$3:$D$3)</f>
        <v>12.000000000004439</v>
      </c>
      <c r="I7" s="5" t="s">
        <v>0</v>
      </c>
      <c r="J7" s="73">
        <f>F7</f>
        <v>12</v>
      </c>
      <c r="L7" s="6">
        <f>{100;100;0.00000000001;0.0000000000005;TRUE;FALSE;FALSE;1;1;1;0.000000000001;TRUE}</f>
        <v>100</v>
      </c>
    </row>
    <row r="8" spans="1:15">
      <c r="B8" s="7" t="s">
        <v>3</v>
      </c>
      <c r="C8" s="30">
        <v>3</v>
      </c>
      <c r="D8" s="30">
        <v>2</v>
      </c>
      <c r="E8" s="3" t="s">
        <v>0</v>
      </c>
      <c r="F8" s="30">
        <v>18</v>
      </c>
      <c r="G8" s="3"/>
      <c r="H8" s="70">
        <f>SUMPRODUCT(C8:D8,$C$3:$D$3)</f>
        <v>18.000000000034532</v>
      </c>
      <c r="I8" s="5" t="s">
        <v>0</v>
      </c>
      <c r="J8" s="73">
        <f>F8</f>
        <v>18</v>
      </c>
      <c r="L8" s="6">
        <f>{100;100;0.00000000001;0.0000000000005;TRUE;FALSE;FALSE;1;1;1;0.000000000001;TRUE}</f>
        <v>100</v>
      </c>
    </row>
    <row r="9" spans="1:1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pans="1:15">
      <c r="A10" s="2" t="s">
        <v>26</v>
      </c>
      <c r="I10" s="5" t="s">
        <v>27</v>
      </c>
    </row>
    <row r="11" spans="1:15" ht="13.5" thickBot="1">
      <c r="C11" s="33" t="s">
        <v>33</v>
      </c>
      <c r="E11" s="33" t="s">
        <v>34</v>
      </c>
      <c r="I11" s="26" t="s">
        <v>19</v>
      </c>
      <c r="K11" t="s">
        <v>20</v>
      </c>
    </row>
    <row r="12" spans="1:15" ht="15" thickBot="1">
      <c r="C12" s="22" t="s">
        <v>5</v>
      </c>
      <c r="D12" s="23" t="s">
        <v>6</v>
      </c>
      <c r="E12" s="16" t="s">
        <v>7</v>
      </c>
      <c r="F12" s="17" t="s">
        <v>8</v>
      </c>
      <c r="G12" s="18" t="s">
        <v>9</v>
      </c>
      <c r="H12" s="19" t="s">
        <v>10</v>
      </c>
      <c r="I12" s="20" t="s">
        <v>17</v>
      </c>
      <c r="J12" s="21" t="s">
        <v>18</v>
      </c>
    </row>
    <row r="13" spans="1:15" ht="13.5" thickBot="1">
      <c r="B13" s="7"/>
      <c r="C13" s="54">
        <f>C4</f>
        <v>3</v>
      </c>
      <c r="D13" s="59">
        <f>D4</f>
        <v>5</v>
      </c>
      <c r="E13" s="29">
        <v>0</v>
      </c>
      <c r="F13" s="24">
        <v>0</v>
      </c>
      <c r="G13" s="25">
        <v>0</v>
      </c>
      <c r="H13" s="40">
        <v>-1000</v>
      </c>
      <c r="I13" s="41">
        <v>-1000</v>
      </c>
      <c r="J13" s="42">
        <v>-1000</v>
      </c>
      <c r="L13" s="1" t="s">
        <v>21</v>
      </c>
    </row>
    <row r="14" spans="1:15" ht="14.25">
      <c r="A14" s="2" t="s">
        <v>51</v>
      </c>
      <c r="B14" s="35" t="s">
        <v>28</v>
      </c>
      <c r="C14" s="64">
        <f t="shared" ref="C14:D16" si="0">C6</f>
        <v>1</v>
      </c>
      <c r="D14" s="118">
        <f t="shared" si="0"/>
        <v>0</v>
      </c>
      <c r="E14" s="58">
        <v>1</v>
      </c>
      <c r="F14" s="58">
        <v>0</v>
      </c>
      <c r="G14" s="58">
        <v>0</v>
      </c>
      <c r="H14" s="50">
        <v>1</v>
      </c>
      <c r="I14" s="43">
        <v>0</v>
      </c>
      <c r="J14" s="44">
        <v>0</v>
      </c>
      <c r="K14" s="5">
        <f>F6</f>
        <v>4</v>
      </c>
      <c r="L14" s="55">
        <f>IF(D14&gt;0,K14/D14,-1)</f>
        <v>-1</v>
      </c>
    </row>
    <row r="15" spans="1:15" ht="14.25">
      <c r="A15" s="2" t="s">
        <v>52</v>
      </c>
      <c r="B15" s="37" t="s">
        <v>29</v>
      </c>
      <c r="C15" s="45">
        <f t="shared" si="0"/>
        <v>0</v>
      </c>
      <c r="D15" s="119">
        <f t="shared" si="0"/>
        <v>2</v>
      </c>
      <c r="E15" s="30">
        <v>0</v>
      </c>
      <c r="F15" s="30">
        <v>1</v>
      </c>
      <c r="G15" s="30">
        <v>0</v>
      </c>
      <c r="H15" s="51">
        <v>0</v>
      </c>
      <c r="I15" s="39">
        <v>1</v>
      </c>
      <c r="J15" s="46">
        <v>0</v>
      </c>
      <c r="K15" s="87">
        <f>F7</f>
        <v>12</v>
      </c>
      <c r="L15" s="82">
        <f>IF(D15&gt;0,K15/D15,-1)</f>
        <v>6</v>
      </c>
      <c r="M15" t="s">
        <v>22</v>
      </c>
      <c r="N15" s="2" t="s">
        <v>35</v>
      </c>
    </row>
    <row r="16" spans="1:15" ht="15" thickBot="1">
      <c r="A16" s="2" t="s">
        <v>53</v>
      </c>
      <c r="B16" s="36" t="s">
        <v>30</v>
      </c>
      <c r="C16" s="53">
        <f t="shared" si="0"/>
        <v>3</v>
      </c>
      <c r="D16" s="120">
        <f t="shared" si="0"/>
        <v>2</v>
      </c>
      <c r="E16" s="47">
        <v>0</v>
      </c>
      <c r="F16" s="47">
        <v>0</v>
      </c>
      <c r="G16" s="27">
        <v>1</v>
      </c>
      <c r="H16" s="52">
        <v>0</v>
      </c>
      <c r="I16" s="48">
        <v>0</v>
      </c>
      <c r="J16" s="49">
        <v>1</v>
      </c>
      <c r="K16" s="5">
        <f>F8</f>
        <v>18</v>
      </c>
      <c r="L16" s="55">
        <f>IF(D16&gt;0,K16/D16,-1)</f>
        <v>9</v>
      </c>
    </row>
    <row r="17" spans="1:15" ht="13.5" thickBot="1">
      <c r="A17" s="2" t="s">
        <v>54</v>
      </c>
      <c r="B17" s="1" t="s">
        <v>23</v>
      </c>
      <c r="C17" s="56">
        <f>C13-$E$13*C14-$F$13*C15-$G$13*C16</f>
        <v>3</v>
      </c>
      <c r="D17" s="63">
        <f>D13-$E$13*D14-$F$13*D15-$G$13*D16</f>
        <v>5</v>
      </c>
      <c r="E17" s="11">
        <f>E13-$E$13*E14-$F$13*E15-$G$13*E16</f>
        <v>0</v>
      </c>
      <c r="F17" s="11">
        <f>F13-$E$13*F14-$F$13*F15-$G$13*F16</f>
        <v>0</v>
      </c>
      <c r="G17" s="11">
        <f>G13-$E$13*G14-$F$13*G15-$G$13*G16</f>
        <v>0</v>
      </c>
      <c r="H17" s="57">
        <f>H13-$H$13*H14-$I$13*H15-$J$13*H16</f>
        <v>0</v>
      </c>
      <c r="I17" s="57">
        <f>I13-$H$13*I14-$I$13*I15-$J$13*I16</f>
        <v>0</v>
      </c>
      <c r="J17" s="57">
        <f>J13-$H$13*J14-$I$13*J15-$J$13*J16</f>
        <v>0</v>
      </c>
    </row>
    <row r="18" spans="1:15" ht="13.5" thickBot="1">
      <c r="A18" s="77"/>
      <c r="B18" s="27"/>
      <c r="C18" s="78"/>
      <c r="D18" s="79" t="s">
        <v>32</v>
      </c>
      <c r="E18" s="80"/>
      <c r="F18" s="80"/>
      <c r="G18" s="80"/>
      <c r="H18" s="77"/>
      <c r="I18" s="77"/>
      <c r="J18" s="84" t="s">
        <v>24</v>
      </c>
      <c r="K18" s="34">
        <f>E13*K14+F13*K15+G13*K16</f>
        <v>0</v>
      </c>
      <c r="L18" s="126">
        <f>K18+L15*D17</f>
        <v>30</v>
      </c>
      <c r="M18" s="85" t="s">
        <v>67</v>
      </c>
      <c r="N18" s="77"/>
    </row>
    <row r="19" spans="1:15" ht="14.25">
      <c r="A19" s="2" t="s">
        <v>55</v>
      </c>
      <c r="B19" s="37" t="s">
        <v>28</v>
      </c>
      <c r="C19" s="62">
        <f>C14-$D14*C$20</f>
        <v>1</v>
      </c>
      <c r="D19" s="28">
        <f t="shared" ref="D19:G22" si="1">D14-$D14*D$20</f>
        <v>0</v>
      </c>
      <c r="E19" s="28">
        <f t="shared" si="1"/>
        <v>1</v>
      </c>
      <c r="F19" s="28">
        <f t="shared" si="1"/>
        <v>0</v>
      </c>
      <c r="G19" s="28">
        <f t="shared" si="1"/>
        <v>0</v>
      </c>
      <c r="H19" s="81"/>
      <c r="J19" s="81"/>
      <c r="K19" s="93">
        <f>K14-$D14*K$20</f>
        <v>4</v>
      </c>
      <c r="L19" s="55">
        <f>IF(C19&gt;0,K19/C19,-1)</f>
        <v>4</v>
      </c>
      <c r="M19" s="8" t="s">
        <v>68</v>
      </c>
      <c r="N19" s="32"/>
      <c r="O19" s="72">
        <f>$D14</f>
        <v>0</v>
      </c>
    </row>
    <row r="20" spans="1:15" ht="14.25">
      <c r="A20" s="2" t="s">
        <v>56</v>
      </c>
      <c r="B20" s="37" t="s">
        <v>31</v>
      </c>
      <c r="C20" s="62">
        <f>C15/$D15</f>
        <v>0</v>
      </c>
      <c r="D20" s="28">
        <f>D15/$D15</f>
        <v>1</v>
      </c>
      <c r="E20" s="28">
        <f>E15/$D15</f>
        <v>0</v>
      </c>
      <c r="F20" s="28">
        <f>F15/$D15</f>
        <v>0.5</v>
      </c>
      <c r="G20" s="28">
        <f>G15/$D15</f>
        <v>0</v>
      </c>
      <c r="K20" s="5">
        <f>K15/$D15</f>
        <v>6</v>
      </c>
      <c r="L20" s="55">
        <f>IF(C20&gt;0,K20/C20,-1)</f>
        <v>-1</v>
      </c>
      <c r="M20" t="s">
        <v>69</v>
      </c>
      <c r="N20" s="32"/>
      <c r="O20" s="73">
        <f>$D15</f>
        <v>2</v>
      </c>
    </row>
    <row r="21" spans="1:15" ht="15" thickBot="1">
      <c r="A21" s="2" t="s">
        <v>57</v>
      </c>
      <c r="B21" s="36" t="s">
        <v>30</v>
      </c>
      <c r="C21" s="62">
        <f>C16-$D16*C$20</f>
        <v>3</v>
      </c>
      <c r="D21" s="12">
        <f t="shared" si="1"/>
        <v>0</v>
      </c>
      <c r="E21" s="12">
        <f t="shared" si="1"/>
        <v>0</v>
      </c>
      <c r="F21" s="12">
        <f t="shared" si="1"/>
        <v>-1</v>
      </c>
      <c r="G21" s="12">
        <f t="shared" si="1"/>
        <v>1</v>
      </c>
      <c r="K21" s="87">
        <f>K16-$D16*K$20</f>
        <v>6</v>
      </c>
      <c r="L21" s="82">
        <f>IF(C21&gt;0,K21/C21,-1)</f>
        <v>2</v>
      </c>
      <c r="M21" t="s">
        <v>70</v>
      </c>
      <c r="N21" s="32"/>
      <c r="O21" s="73">
        <f>$D16</f>
        <v>2</v>
      </c>
    </row>
    <row r="22" spans="1:15" ht="13.5" thickBot="1">
      <c r="A22" s="2" t="s">
        <v>58</v>
      </c>
      <c r="B22" s="1" t="s">
        <v>23</v>
      </c>
      <c r="C22" s="62">
        <f>C17-$D17*C$20</f>
        <v>3</v>
      </c>
      <c r="D22" s="28">
        <f t="shared" si="1"/>
        <v>0</v>
      </c>
      <c r="E22" s="28">
        <f t="shared" si="1"/>
        <v>0</v>
      </c>
      <c r="F22" s="28">
        <f t="shared" si="1"/>
        <v>-2.5</v>
      </c>
      <c r="G22" s="28">
        <f t="shared" si="1"/>
        <v>0</v>
      </c>
      <c r="J22" s="32" t="s">
        <v>99</v>
      </c>
      <c r="K22" s="127">
        <f>K17+$D17*K$20</f>
        <v>30</v>
      </c>
      <c r="L22" s="33"/>
      <c r="M22" t="s">
        <v>71</v>
      </c>
      <c r="O22" s="73">
        <f>$D17</f>
        <v>5</v>
      </c>
    </row>
    <row r="23" spans="1:15" ht="13.5" thickBot="1">
      <c r="A23" s="77"/>
      <c r="B23" s="77"/>
      <c r="C23" s="79" t="s">
        <v>32</v>
      </c>
      <c r="D23" s="77"/>
      <c r="E23" s="77"/>
      <c r="F23" s="77"/>
      <c r="G23" s="77"/>
      <c r="H23" s="77"/>
      <c r="I23" s="77"/>
      <c r="J23" s="84" t="s">
        <v>24</v>
      </c>
      <c r="K23" s="109">
        <f>D13*K20+E13*K19+G13*K21</f>
        <v>30</v>
      </c>
      <c r="L23" s="80">
        <f>K23+L21*C22</f>
        <v>36</v>
      </c>
      <c r="M23" s="85" t="s">
        <v>67</v>
      </c>
      <c r="N23" s="77"/>
      <c r="O23" s="77"/>
    </row>
    <row r="24" spans="1:15" ht="14.25">
      <c r="A24" s="2" t="s">
        <v>59</v>
      </c>
      <c r="B24" s="37" t="s">
        <v>28</v>
      </c>
      <c r="C24" s="10">
        <f t="shared" ref="C24:G25" si="2">C19-$C19*C$26</f>
        <v>0</v>
      </c>
      <c r="D24" s="10">
        <f t="shared" si="2"/>
        <v>0</v>
      </c>
      <c r="E24" s="10">
        <f t="shared" si="2"/>
        <v>1</v>
      </c>
      <c r="F24" s="10">
        <f t="shared" si="2"/>
        <v>0.33333333333333331</v>
      </c>
      <c r="G24" s="10">
        <f t="shared" si="2"/>
        <v>-0.33333333333333331</v>
      </c>
      <c r="K24" s="93">
        <f>K19-$C19*K$26</f>
        <v>2</v>
      </c>
      <c r="M24" s="8" t="s">
        <v>73</v>
      </c>
      <c r="O24" s="73">
        <f>$C19</f>
        <v>1</v>
      </c>
    </row>
    <row r="25" spans="1:15" ht="14.25">
      <c r="A25" s="91" t="s">
        <v>60</v>
      </c>
      <c r="B25" s="37" t="s">
        <v>31</v>
      </c>
      <c r="C25" s="28">
        <f t="shared" si="2"/>
        <v>0</v>
      </c>
      <c r="D25" s="28">
        <f t="shared" si="2"/>
        <v>1</v>
      </c>
      <c r="E25" s="28">
        <f t="shared" si="2"/>
        <v>0</v>
      </c>
      <c r="F25" s="28">
        <f t="shared" si="2"/>
        <v>0.5</v>
      </c>
      <c r="G25" s="28">
        <f t="shared" si="2"/>
        <v>0</v>
      </c>
      <c r="K25" s="93">
        <f>K20-$C20*K$26</f>
        <v>6</v>
      </c>
      <c r="M25" s="8" t="s">
        <v>74</v>
      </c>
      <c r="O25" s="73">
        <f>$C20</f>
        <v>0</v>
      </c>
    </row>
    <row r="26" spans="1:15" ht="15" thickBot="1">
      <c r="A26" s="91" t="s">
        <v>63</v>
      </c>
      <c r="B26" s="36" t="s">
        <v>36</v>
      </c>
      <c r="C26" s="28">
        <f>C21/$C$21</f>
        <v>1</v>
      </c>
      <c r="D26" s="28">
        <f>D21/$C$21</f>
        <v>0</v>
      </c>
      <c r="E26" s="28">
        <f>E21/$C$21</f>
        <v>0</v>
      </c>
      <c r="F26" s="28">
        <f>F21/$C$21</f>
        <v>-0.33333333333333331</v>
      </c>
      <c r="G26" s="28">
        <f>G21/$C$21</f>
        <v>0.33333333333333331</v>
      </c>
      <c r="K26" s="93">
        <f>K21/$C$21</f>
        <v>2</v>
      </c>
      <c r="M26" t="s">
        <v>72</v>
      </c>
      <c r="O26" s="70">
        <f>$C21</f>
        <v>3</v>
      </c>
    </row>
    <row r="27" spans="1:15" ht="13.5" thickBot="1">
      <c r="A27" s="91" t="s">
        <v>64</v>
      </c>
      <c r="B27" s="1" t="s">
        <v>23</v>
      </c>
      <c r="C27" s="28">
        <f>C22-$C22*C$26</f>
        <v>0</v>
      </c>
      <c r="D27" s="28">
        <f>D22-$C22*D$26</f>
        <v>0</v>
      </c>
      <c r="E27" s="28">
        <f>E22-$C22*E$26</f>
        <v>0</v>
      </c>
      <c r="F27" s="28">
        <f>F22-$C22*F$26</f>
        <v>-1.5</v>
      </c>
      <c r="G27" s="86">
        <f>G22-$C22*G$26</f>
        <v>-1</v>
      </c>
      <c r="H27" t="s">
        <v>83</v>
      </c>
      <c r="J27" s="32" t="s">
        <v>99</v>
      </c>
      <c r="K27" s="127">
        <f>K22+$C22*K$26</f>
        <v>36</v>
      </c>
      <c r="M27" t="s">
        <v>75</v>
      </c>
      <c r="O27" s="70">
        <f>$C22</f>
        <v>3</v>
      </c>
    </row>
    <row r="28" spans="1:15" ht="13.5" thickBot="1">
      <c r="A28" s="91"/>
      <c r="B28" s="1"/>
      <c r="C28" s="28"/>
      <c r="D28" s="28"/>
      <c r="E28" s="28"/>
      <c r="F28" s="28"/>
      <c r="J28" s="14" t="s">
        <v>24</v>
      </c>
      <c r="K28" s="109">
        <f>C13*K26+D13*K25+E13*K24</f>
        <v>36</v>
      </c>
      <c r="L28" t="s">
        <v>37</v>
      </c>
    </row>
    <row r="29" spans="1:15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</row>
    <row r="30" spans="1:15">
      <c r="A30" s="2" t="s">
        <v>77</v>
      </c>
    </row>
    <row r="31" spans="1:15" ht="13.5" thickBot="1">
      <c r="C31" s="33" t="s">
        <v>33</v>
      </c>
      <c r="E31" s="33" t="s">
        <v>34</v>
      </c>
      <c r="K31" t="s">
        <v>20</v>
      </c>
    </row>
    <row r="32" spans="1:15" ht="15" thickBot="1">
      <c r="C32" s="22" t="s">
        <v>5</v>
      </c>
      <c r="D32" s="23" t="s">
        <v>6</v>
      </c>
      <c r="E32" s="16" t="s">
        <v>7</v>
      </c>
      <c r="F32" s="17" t="s">
        <v>8</v>
      </c>
      <c r="G32" s="18" t="s">
        <v>9</v>
      </c>
    </row>
    <row r="33" spans="1:15" ht="13.5" thickBot="1">
      <c r="B33" s="7"/>
      <c r="C33" s="54">
        <f t="shared" ref="C33:D37" si="3">C13</f>
        <v>3</v>
      </c>
      <c r="D33" s="59">
        <f t="shared" si="3"/>
        <v>5</v>
      </c>
      <c r="E33" s="29">
        <v>0</v>
      </c>
      <c r="F33" s="24">
        <v>0</v>
      </c>
      <c r="G33" s="25">
        <v>0</v>
      </c>
      <c r="L33" s="1" t="s">
        <v>21</v>
      </c>
    </row>
    <row r="34" spans="1:15" ht="14.25">
      <c r="A34" s="2" t="s">
        <v>51</v>
      </c>
      <c r="B34" s="35" t="s">
        <v>28</v>
      </c>
      <c r="C34" s="60">
        <f t="shared" si="3"/>
        <v>1</v>
      </c>
      <c r="D34" s="75">
        <f t="shared" si="3"/>
        <v>0</v>
      </c>
      <c r="E34" s="75">
        <v>1</v>
      </c>
      <c r="F34" s="75">
        <v>0</v>
      </c>
      <c r="G34" s="75">
        <v>0</v>
      </c>
      <c r="K34" s="5">
        <f>K14</f>
        <v>4</v>
      </c>
      <c r="L34" s="82">
        <f>IF(C34&gt;0,K34/C34,-1)</f>
        <v>4</v>
      </c>
      <c r="M34" t="s">
        <v>22</v>
      </c>
      <c r="N34" s="2" t="s">
        <v>35</v>
      </c>
    </row>
    <row r="35" spans="1:15" ht="14.25">
      <c r="A35" s="2" t="s">
        <v>52</v>
      </c>
      <c r="B35" s="37" t="s">
        <v>29</v>
      </c>
      <c r="C35" s="61">
        <f t="shared" si="3"/>
        <v>0</v>
      </c>
      <c r="D35" s="10">
        <f t="shared" si="3"/>
        <v>2</v>
      </c>
      <c r="E35" s="10">
        <v>0</v>
      </c>
      <c r="F35" s="10">
        <v>1</v>
      </c>
      <c r="G35" s="10">
        <v>0</v>
      </c>
      <c r="K35" s="5">
        <f>K15</f>
        <v>12</v>
      </c>
      <c r="L35" s="55">
        <f>IF(C35&gt;0,K35/C35,-1)</f>
        <v>-1</v>
      </c>
    </row>
    <row r="36" spans="1:15" ht="15" thickBot="1">
      <c r="A36" s="2" t="s">
        <v>53</v>
      </c>
      <c r="B36" s="36" t="s">
        <v>30</v>
      </c>
      <c r="C36" s="61">
        <f t="shared" si="3"/>
        <v>3</v>
      </c>
      <c r="D36" s="10">
        <f t="shared" si="3"/>
        <v>2</v>
      </c>
      <c r="E36" s="10">
        <v>0</v>
      </c>
      <c r="F36" s="10">
        <v>0</v>
      </c>
      <c r="G36" s="3">
        <v>1</v>
      </c>
      <c r="K36" s="5">
        <f>K16</f>
        <v>18</v>
      </c>
      <c r="L36" s="55">
        <f>IF(C36&gt;0,K36/C36,-1)</f>
        <v>6</v>
      </c>
    </row>
    <row r="37" spans="1:15" ht="13.5" thickBot="1">
      <c r="A37" s="2" t="s">
        <v>54</v>
      </c>
      <c r="B37" s="1" t="s">
        <v>23</v>
      </c>
      <c r="C37" s="61">
        <f t="shared" si="3"/>
        <v>3</v>
      </c>
      <c r="D37" s="89">
        <f t="shared" si="3"/>
        <v>5</v>
      </c>
      <c r="E37" s="90">
        <f>E33-$E$13*E34-$F$13*E35-$G$13*E36</f>
        <v>0</v>
      </c>
      <c r="F37" s="90">
        <f>F33-$E$13*F34-$F$13*F35-$G$13*F36</f>
        <v>0</v>
      </c>
      <c r="G37" s="90">
        <f>G33-$E$13*G34-$F$13*G35-$G$13*G36</f>
        <v>0</v>
      </c>
    </row>
    <row r="38" spans="1:15" ht="13.5" thickBot="1">
      <c r="B38" s="1"/>
      <c r="C38" s="5" t="s">
        <v>32</v>
      </c>
      <c r="E38" s="11"/>
      <c r="F38" s="11"/>
      <c r="G38" s="11"/>
      <c r="J38" s="14" t="s">
        <v>24</v>
      </c>
      <c r="K38" s="109">
        <f>E33*K34+F33*K35+G33*K36</f>
        <v>0</v>
      </c>
      <c r="L38" s="80">
        <f>0+L34*C37</f>
        <v>12</v>
      </c>
      <c r="M38" s="85" t="s">
        <v>67</v>
      </c>
    </row>
    <row r="39" spans="1:15" ht="14.25">
      <c r="A39" s="92" t="s">
        <v>55</v>
      </c>
      <c r="B39" s="35" t="s">
        <v>36</v>
      </c>
      <c r="C39" s="58">
        <f>C34/$C34</f>
        <v>1</v>
      </c>
      <c r="D39" s="60">
        <f>D34/$C34</f>
        <v>0</v>
      </c>
      <c r="E39" s="58">
        <f>E34/$C34</f>
        <v>1</v>
      </c>
      <c r="F39" s="58">
        <f>F34/$C34</f>
        <v>0</v>
      </c>
      <c r="G39" s="58">
        <f>G34/$C34</f>
        <v>0</v>
      </c>
      <c r="H39" s="71"/>
      <c r="I39" s="71"/>
      <c r="J39" s="71"/>
      <c r="K39" s="94">
        <f>K34/$C34</f>
        <v>4</v>
      </c>
      <c r="L39" s="72">
        <f>IF(D39&gt;0,K39/D39,-1)</f>
        <v>-1</v>
      </c>
      <c r="M39" s="71" t="s">
        <v>76</v>
      </c>
      <c r="N39" s="71"/>
      <c r="O39" s="72">
        <f>$C34</f>
        <v>1</v>
      </c>
    </row>
    <row r="40" spans="1:15" ht="14.25">
      <c r="A40" s="2" t="s">
        <v>56</v>
      </c>
      <c r="B40" s="37" t="s">
        <v>29</v>
      </c>
      <c r="C40" s="28">
        <f>C35-C$35*$O40</f>
        <v>0</v>
      </c>
      <c r="D40" s="62">
        <f>D35-D$35*$O40</f>
        <v>2</v>
      </c>
      <c r="E40" s="28">
        <f>E35-E$35*$O40</f>
        <v>0</v>
      </c>
      <c r="F40" s="28">
        <f>F35-F$35*$O40</f>
        <v>1</v>
      </c>
      <c r="G40" s="28">
        <f>G35-G$35*$O40</f>
        <v>0</v>
      </c>
      <c r="K40" s="93">
        <f>K35-K$35*$O40</f>
        <v>12</v>
      </c>
      <c r="L40" s="55">
        <f>IF(D40&gt;0,K40/D40,-1)</f>
        <v>6</v>
      </c>
      <c r="M40" t="s">
        <v>78</v>
      </c>
      <c r="N40" s="32"/>
      <c r="O40" s="73">
        <f>$C35</f>
        <v>0</v>
      </c>
    </row>
    <row r="41" spans="1:15" ht="15" thickBot="1">
      <c r="A41" s="2" t="s">
        <v>57</v>
      </c>
      <c r="B41" s="36" t="s">
        <v>30</v>
      </c>
      <c r="C41" s="12">
        <f>C36-$C36*C$39</f>
        <v>0</v>
      </c>
      <c r="D41" s="62">
        <f>D36-$C36*D$39</f>
        <v>2</v>
      </c>
      <c r="E41" s="12">
        <f>E36-$C36*E$39</f>
        <v>-3</v>
      </c>
      <c r="F41" s="12">
        <f>F36-$C36*F$39</f>
        <v>0</v>
      </c>
      <c r="G41" s="12">
        <f>G36-$C36*G$39</f>
        <v>1</v>
      </c>
      <c r="K41" s="93">
        <f>K36-$C36*K$39</f>
        <v>6</v>
      </c>
      <c r="L41" s="82">
        <f>IF(D41&gt;0,K41/D41,-1)</f>
        <v>3</v>
      </c>
      <c r="M41" t="s">
        <v>79</v>
      </c>
      <c r="N41" s="2"/>
      <c r="O41" s="73">
        <f>$C36</f>
        <v>3</v>
      </c>
    </row>
    <row r="42" spans="1:15" ht="13.5" thickBot="1">
      <c r="A42" s="2" t="s">
        <v>58</v>
      </c>
      <c r="B42" s="1" t="s">
        <v>23</v>
      </c>
      <c r="C42" s="56">
        <f>C37-$C37*C39</f>
        <v>0</v>
      </c>
      <c r="D42" s="69">
        <f>D37-$C37*D39</f>
        <v>5</v>
      </c>
      <c r="E42" s="56">
        <f>E37-$C37*E39</f>
        <v>-3</v>
      </c>
      <c r="F42" s="56">
        <f>F37-$C37*F39</f>
        <v>0</v>
      </c>
      <c r="G42" s="56">
        <f>G37-$C37*G39</f>
        <v>0</v>
      </c>
      <c r="J42" s="32" t="s">
        <v>99</v>
      </c>
      <c r="K42" s="127">
        <f>K37+$C37*K39</f>
        <v>12</v>
      </c>
      <c r="L42" s="33"/>
      <c r="M42" t="s">
        <v>80</v>
      </c>
      <c r="O42" s="70">
        <f>$C37</f>
        <v>3</v>
      </c>
    </row>
    <row r="43" spans="1:15" ht="13.5" thickBot="1">
      <c r="D43" s="5" t="s">
        <v>32</v>
      </c>
      <c r="G43" s="8"/>
      <c r="J43" s="14" t="s">
        <v>24</v>
      </c>
      <c r="K43" s="109">
        <f>C33*K39+F33*K40+G33*K41</f>
        <v>12</v>
      </c>
      <c r="L43" s="80">
        <f>K43+L41*D42</f>
        <v>27</v>
      </c>
      <c r="M43" s="85" t="s">
        <v>67</v>
      </c>
    </row>
    <row r="44" spans="1:15" ht="14.25">
      <c r="A44" s="92" t="s">
        <v>59</v>
      </c>
      <c r="B44" s="35" t="s">
        <v>36</v>
      </c>
      <c r="C44" s="95">
        <f>C39-$D39*C46</f>
        <v>1</v>
      </c>
      <c r="D44" s="95">
        <f>D39-$D39*D46</f>
        <v>0</v>
      </c>
      <c r="E44" s="60">
        <f>E39-$D39*E46</f>
        <v>1</v>
      </c>
      <c r="F44" s="95">
        <f>F39-$D39*F46</f>
        <v>0</v>
      </c>
      <c r="G44" s="95">
        <f>G39-$D39*G46</f>
        <v>0</v>
      </c>
      <c r="H44" s="71"/>
      <c r="I44" s="71"/>
      <c r="J44" s="71"/>
      <c r="K44" s="98">
        <f>K39-$D39*K46</f>
        <v>4</v>
      </c>
      <c r="L44" s="96">
        <f>IF(E44&gt;0,K44/E44,-1)</f>
        <v>4</v>
      </c>
      <c r="M44" s="71" t="s">
        <v>81</v>
      </c>
      <c r="N44" s="97"/>
      <c r="O44" s="96">
        <f>$D39</f>
        <v>0</v>
      </c>
    </row>
    <row r="45" spans="1:15" ht="14.25">
      <c r="A45" s="76" t="s">
        <v>60</v>
      </c>
      <c r="B45" s="37" t="s">
        <v>29</v>
      </c>
      <c r="C45" s="12">
        <f>C40-$D40*C46</f>
        <v>0</v>
      </c>
      <c r="D45" s="12">
        <f>D40-$D40*D46</f>
        <v>0</v>
      </c>
      <c r="E45" s="62">
        <f>E40-$D40*E46</f>
        <v>3</v>
      </c>
      <c r="F45" s="12">
        <f>F40-$D40*F46</f>
        <v>1</v>
      </c>
      <c r="G45" s="12">
        <f>G40-$D40*G46</f>
        <v>-1</v>
      </c>
      <c r="K45" s="5">
        <f>K40-$D40*K46</f>
        <v>6</v>
      </c>
      <c r="L45" s="82">
        <f>IF(E45&gt;0,K45/E45,-1)</f>
        <v>2</v>
      </c>
      <c r="M45" t="s">
        <v>82</v>
      </c>
      <c r="N45" s="2"/>
      <c r="O45" s="73">
        <f>$D40</f>
        <v>2</v>
      </c>
    </row>
    <row r="46" spans="1:15" ht="15" thickBot="1">
      <c r="A46" s="2" t="s">
        <v>63</v>
      </c>
      <c r="B46" s="36" t="s">
        <v>31</v>
      </c>
      <c r="C46" s="28">
        <f>C41/$D41</f>
        <v>0</v>
      </c>
      <c r="D46" s="28">
        <f>D41/$D41</f>
        <v>1</v>
      </c>
      <c r="E46" s="62">
        <f>E41/$D41</f>
        <v>-1.5</v>
      </c>
      <c r="F46" s="28">
        <f>F41/$D41</f>
        <v>0</v>
      </c>
      <c r="G46" s="28">
        <f>G41/$D41</f>
        <v>0.5</v>
      </c>
      <c r="K46" s="93">
        <f>K41/$D41</f>
        <v>3</v>
      </c>
      <c r="L46" s="55">
        <f>IF(E46&gt;0,K46/E46,-1)</f>
        <v>-1</v>
      </c>
      <c r="M46" s="8" t="s">
        <v>72</v>
      </c>
      <c r="N46" s="32"/>
      <c r="O46" s="73">
        <f>$D41</f>
        <v>2</v>
      </c>
    </row>
    <row r="47" spans="1:15" ht="13.5" thickBot="1">
      <c r="A47" s="2" t="s">
        <v>64</v>
      </c>
      <c r="B47" s="1" t="s">
        <v>23</v>
      </c>
      <c r="C47" s="56">
        <f>C42-$D42*C46</f>
        <v>0</v>
      </c>
      <c r="D47" s="56">
        <f>D42-$D42*D46</f>
        <v>0</v>
      </c>
      <c r="E47" s="62">
        <f>E42-$D42*E46</f>
        <v>4.5</v>
      </c>
      <c r="F47" s="56">
        <f>F42-$D42*F46</f>
        <v>0</v>
      </c>
      <c r="G47" s="56">
        <f>G42-$D42*G46</f>
        <v>-2.5</v>
      </c>
      <c r="J47" s="32" t="s">
        <v>99</v>
      </c>
      <c r="K47" s="127">
        <f>K42+$D42*K46</f>
        <v>27</v>
      </c>
      <c r="L47" s="33"/>
      <c r="M47" t="s">
        <v>75</v>
      </c>
      <c r="O47" s="70">
        <f>$D42</f>
        <v>5</v>
      </c>
    </row>
    <row r="48" spans="1:15" ht="13.5" thickBot="1">
      <c r="E48" s="5" t="s">
        <v>32</v>
      </c>
      <c r="G48" s="77"/>
      <c r="J48" s="14" t="s">
        <v>24</v>
      </c>
      <c r="K48" s="109">
        <f>C33*K44+D33*K46+F33*K45</f>
        <v>27</v>
      </c>
      <c r="L48" s="80">
        <f>K48+L45*E47</f>
        <v>36</v>
      </c>
      <c r="M48" s="85" t="s">
        <v>67</v>
      </c>
    </row>
    <row r="49" spans="1:15" ht="14.25">
      <c r="A49" s="92" t="s">
        <v>65</v>
      </c>
      <c r="B49" s="35" t="s">
        <v>36</v>
      </c>
      <c r="C49" s="99">
        <f>C44-$E44*C50</f>
        <v>1</v>
      </c>
      <c r="D49" s="95">
        <f>D44-$E44*D50</f>
        <v>0</v>
      </c>
      <c r="E49" s="95">
        <f>E44-$E44*E50</f>
        <v>0</v>
      </c>
      <c r="F49" s="95">
        <f>F44-$E44*F50</f>
        <v>-0.33333333333333331</v>
      </c>
      <c r="G49" s="1">
        <f>G44-$E44*G50</f>
        <v>0.33333333333333331</v>
      </c>
      <c r="H49" s="71"/>
      <c r="I49" s="71"/>
      <c r="J49" s="71"/>
      <c r="K49" s="5">
        <f>K44-$E44*K50</f>
        <v>2</v>
      </c>
      <c r="M49" s="8" t="s">
        <v>84</v>
      </c>
      <c r="N49" s="97"/>
      <c r="O49" s="72">
        <f>$E44</f>
        <v>1</v>
      </c>
    </row>
    <row r="50" spans="1:15" ht="14.25">
      <c r="A50" s="76" t="s">
        <v>62</v>
      </c>
      <c r="B50" s="37" t="s">
        <v>28</v>
      </c>
      <c r="C50" s="28">
        <f>C45/$E45</f>
        <v>0</v>
      </c>
      <c r="D50" s="28">
        <f>D45/$E45</f>
        <v>0</v>
      </c>
      <c r="E50" s="28">
        <f>E45/$E45</f>
        <v>1</v>
      </c>
      <c r="F50" s="28">
        <f>F45/$E45</f>
        <v>0.33333333333333331</v>
      </c>
      <c r="G50" s="28">
        <f>G45/$E45</f>
        <v>-0.33333333333333331</v>
      </c>
      <c r="K50" s="93">
        <f>K45/$E45</f>
        <v>2</v>
      </c>
      <c r="M50" s="8" t="s">
        <v>85</v>
      </c>
      <c r="O50" s="73">
        <f>$E45</f>
        <v>3</v>
      </c>
    </row>
    <row r="51" spans="1:15" ht="15" thickBot="1">
      <c r="A51" s="2" t="s">
        <v>61</v>
      </c>
      <c r="B51" s="36" t="s">
        <v>31</v>
      </c>
      <c r="C51" s="28">
        <f>C46-$E46*C50</f>
        <v>0</v>
      </c>
      <c r="D51" s="28">
        <f>D46-$E46*D50</f>
        <v>1</v>
      </c>
      <c r="E51" s="28">
        <f>E46-$E46*E50</f>
        <v>0</v>
      </c>
      <c r="F51" s="28">
        <f>F46-$E46*F50</f>
        <v>0.5</v>
      </c>
      <c r="G51" s="28">
        <f>G46-$E46*G50</f>
        <v>0</v>
      </c>
      <c r="K51" s="93">
        <f>K46-$E46*K50</f>
        <v>6</v>
      </c>
      <c r="M51" t="s">
        <v>86</v>
      </c>
      <c r="O51" s="73">
        <f>$E46</f>
        <v>-1.5</v>
      </c>
    </row>
    <row r="52" spans="1:15" ht="13.5" thickBot="1">
      <c r="A52" s="2" t="s">
        <v>66</v>
      </c>
      <c r="B52" s="1" t="s">
        <v>23</v>
      </c>
      <c r="C52" s="56">
        <f>C47-$E47*C50</f>
        <v>0</v>
      </c>
      <c r="D52" s="56">
        <f>D47-$E47*D50</f>
        <v>0</v>
      </c>
      <c r="E52" s="56">
        <f>E47-$E47*E50</f>
        <v>0</v>
      </c>
      <c r="F52" s="56">
        <f>F47-$E47*F50</f>
        <v>-1.5</v>
      </c>
      <c r="G52" s="86">
        <f>G47-$E47*G50</f>
        <v>-1</v>
      </c>
      <c r="H52" t="s">
        <v>83</v>
      </c>
      <c r="J52" s="32" t="s">
        <v>99</v>
      </c>
      <c r="K52" s="127">
        <f>K47+$E47*K50</f>
        <v>36</v>
      </c>
      <c r="M52" t="s">
        <v>87</v>
      </c>
      <c r="O52" s="70">
        <f>$E47</f>
        <v>4.5</v>
      </c>
    </row>
    <row r="53" spans="1:15" ht="13.5" thickBot="1">
      <c r="A53" s="2"/>
      <c r="B53" s="1"/>
      <c r="C53" s="56"/>
      <c r="D53" s="56"/>
      <c r="E53" s="56"/>
      <c r="F53" s="56"/>
      <c r="J53" s="14" t="s">
        <v>24</v>
      </c>
      <c r="K53" s="109">
        <f>C33*K49+D33*K51+E33*K50</f>
        <v>36</v>
      </c>
      <c r="L53" t="s">
        <v>37</v>
      </c>
    </row>
    <row r="54" spans="1:15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</sheetData>
  <phoneticPr fontId="1" type="noConversion"/>
  <pageMargins left="0.25" right="0.25" top="0.75" bottom="0.5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7169" r:id="rId4">
          <objectPr defaultSize="0" autoPict="0" r:id="rId5">
            <anchor moveWithCells="1" sizeWithCells="1">
              <from>
                <xdr:col>4</xdr:col>
                <xdr:colOff>152400</xdr:colOff>
                <xdr:row>0</xdr:row>
                <xdr:rowOff>0</xdr:rowOff>
              </from>
              <to>
                <xdr:col>7</xdr:col>
                <xdr:colOff>114300</xdr:colOff>
                <xdr:row>4</xdr:row>
                <xdr:rowOff>76200</xdr:rowOff>
              </to>
            </anchor>
          </objectPr>
        </oleObject>
      </mc:Choice>
      <mc:Fallback>
        <oleObject progId="Equation.3" shapeId="716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20"/>
  <sheetViews>
    <sheetView zoomScaleNormal="100" workbookViewId="0"/>
  </sheetViews>
  <sheetFormatPr defaultColWidth="7.83203125" defaultRowHeight="12.75"/>
  <sheetData>
    <row r="1" spans="1:6">
      <c r="A1" s="67" t="s">
        <v>47</v>
      </c>
      <c r="B1" s="68" t="s">
        <v>48</v>
      </c>
      <c r="C1" s="68"/>
      <c r="D1" s="68"/>
      <c r="E1" s="68"/>
      <c r="F1" s="68"/>
    </row>
    <row r="2" spans="1:6">
      <c r="A2" s="67" t="s">
        <v>49</v>
      </c>
      <c r="B2" s="68" t="s">
        <v>50</v>
      </c>
      <c r="C2" s="68"/>
      <c r="D2" s="68"/>
      <c r="E2" s="68"/>
      <c r="F2" s="68"/>
    </row>
    <row r="4" spans="1:6">
      <c r="D4" s="14" t="s">
        <v>45</v>
      </c>
      <c r="E4" t="s">
        <v>46</v>
      </c>
    </row>
    <row r="5" spans="1:6">
      <c r="A5" s="65" t="s">
        <v>39</v>
      </c>
      <c r="B5" s="1">
        <v>0.5</v>
      </c>
      <c r="D5" s="4" t="s">
        <v>44</v>
      </c>
      <c r="E5" s="1">
        <v>36</v>
      </c>
    </row>
    <row r="6" spans="1:6" ht="15" thickBot="1">
      <c r="A6" s="66" t="s">
        <v>38</v>
      </c>
      <c r="B6" s="100" t="s">
        <v>40</v>
      </c>
      <c r="C6" s="101" t="s">
        <v>41</v>
      </c>
      <c r="D6" s="102" t="s">
        <v>42</v>
      </c>
      <c r="E6" s="66" t="s">
        <v>43</v>
      </c>
    </row>
    <row r="7" spans="1:6" ht="13.5" thickTop="1">
      <c r="A7" s="1">
        <v>0</v>
      </c>
      <c r="B7" s="1"/>
      <c r="C7" s="1">
        <v>6</v>
      </c>
      <c r="D7" s="1">
        <f t="shared" ref="D7:D19" si="0">9-1.5*$A7</f>
        <v>9</v>
      </c>
      <c r="E7" s="1">
        <f t="shared" ref="E7:E19" si="1">$E$5/5-3/5*$A7</f>
        <v>7.2</v>
      </c>
    </row>
    <row r="8" spans="1:6">
      <c r="A8" s="1">
        <f t="shared" ref="A8:A19" si="2">$A7+$B$5</f>
        <v>0.5</v>
      </c>
      <c r="B8" s="1"/>
      <c r="C8" s="1">
        <v>6</v>
      </c>
      <c r="D8" s="1">
        <f t="shared" si="0"/>
        <v>8.25</v>
      </c>
      <c r="E8" s="1">
        <f t="shared" si="1"/>
        <v>6.9</v>
      </c>
    </row>
    <row r="9" spans="1:6">
      <c r="A9" s="1">
        <f t="shared" si="2"/>
        <v>1</v>
      </c>
      <c r="B9" s="1"/>
      <c r="C9" s="1">
        <v>6</v>
      </c>
      <c r="D9" s="1">
        <f t="shared" si="0"/>
        <v>7.5</v>
      </c>
      <c r="E9" s="1">
        <f t="shared" si="1"/>
        <v>6.6000000000000005</v>
      </c>
    </row>
    <row r="10" spans="1:6">
      <c r="A10" s="1">
        <f t="shared" si="2"/>
        <v>1.5</v>
      </c>
      <c r="B10" s="1"/>
      <c r="C10" s="1">
        <v>6</v>
      </c>
      <c r="D10" s="1">
        <f t="shared" si="0"/>
        <v>6.75</v>
      </c>
      <c r="E10" s="1">
        <f t="shared" si="1"/>
        <v>6.3000000000000007</v>
      </c>
    </row>
    <row r="11" spans="1:6">
      <c r="A11" s="1">
        <f t="shared" si="2"/>
        <v>2</v>
      </c>
      <c r="B11" s="1"/>
      <c r="C11" s="1">
        <v>6</v>
      </c>
      <c r="D11" s="1">
        <f t="shared" si="0"/>
        <v>6</v>
      </c>
      <c r="E11" s="1">
        <f t="shared" si="1"/>
        <v>6</v>
      </c>
    </row>
    <row r="12" spans="1:6">
      <c r="A12" s="1">
        <f t="shared" si="2"/>
        <v>2.5</v>
      </c>
      <c r="B12" s="1"/>
      <c r="C12" s="1">
        <v>6</v>
      </c>
      <c r="D12" s="1">
        <f t="shared" si="0"/>
        <v>5.25</v>
      </c>
      <c r="E12" s="1">
        <f t="shared" si="1"/>
        <v>5.7</v>
      </c>
    </row>
    <row r="13" spans="1:6">
      <c r="A13" s="1">
        <f t="shared" si="2"/>
        <v>3</v>
      </c>
      <c r="B13" s="1"/>
      <c r="C13" s="1">
        <v>6</v>
      </c>
      <c r="D13" s="1">
        <f t="shared" si="0"/>
        <v>4.5</v>
      </c>
      <c r="E13" s="1">
        <f t="shared" si="1"/>
        <v>5.4</v>
      </c>
    </row>
    <row r="14" spans="1:6">
      <c r="A14" s="1">
        <f t="shared" si="2"/>
        <v>3.5</v>
      </c>
      <c r="B14" s="1"/>
      <c r="C14" s="1">
        <v>6</v>
      </c>
      <c r="D14" s="1">
        <f t="shared" si="0"/>
        <v>3.75</v>
      </c>
      <c r="E14" s="1">
        <f t="shared" si="1"/>
        <v>5.0999999999999996</v>
      </c>
    </row>
    <row r="15" spans="1:6">
      <c r="A15" s="1">
        <f t="shared" si="2"/>
        <v>4</v>
      </c>
      <c r="B15" s="1">
        <v>3</v>
      </c>
      <c r="C15" s="1">
        <v>6</v>
      </c>
      <c r="D15" s="1">
        <f t="shared" si="0"/>
        <v>3</v>
      </c>
      <c r="E15" s="1">
        <f t="shared" si="1"/>
        <v>4.8000000000000007</v>
      </c>
    </row>
    <row r="16" spans="1:6">
      <c r="A16" s="1">
        <f t="shared" si="2"/>
        <v>4.5</v>
      </c>
      <c r="B16" s="1"/>
      <c r="C16" s="1">
        <v>6</v>
      </c>
      <c r="D16" s="1">
        <f t="shared" si="0"/>
        <v>2.25</v>
      </c>
      <c r="E16" s="1">
        <f t="shared" si="1"/>
        <v>4.5</v>
      </c>
    </row>
    <row r="17" spans="1:13">
      <c r="A17" s="1">
        <f t="shared" si="2"/>
        <v>5</v>
      </c>
      <c r="B17" s="1"/>
      <c r="C17" s="1">
        <v>6</v>
      </c>
      <c r="D17" s="1">
        <f t="shared" si="0"/>
        <v>1.5</v>
      </c>
      <c r="E17" s="1">
        <f t="shared" si="1"/>
        <v>4.2</v>
      </c>
    </row>
    <row r="18" spans="1:13">
      <c r="A18" s="1">
        <f t="shared" si="2"/>
        <v>5.5</v>
      </c>
      <c r="B18" s="1"/>
      <c r="C18" s="1">
        <v>6</v>
      </c>
      <c r="D18" s="1">
        <f t="shared" si="0"/>
        <v>0.75</v>
      </c>
      <c r="E18" s="1">
        <f t="shared" si="1"/>
        <v>3.9000000000000004</v>
      </c>
    </row>
    <row r="19" spans="1:13">
      <c r="A19" s="1">
        <f t="shared" si="2"/>
        <v>6</v>
      </c>
      <c r="B19" s="1"/>
      <c r="C19" s="1">
        <v>6</v>
      </c>
      <c r="D19" s="1">
        <f t="shared" si="0"/>
        <v>0</v>
      </c>
      <c r="E19" s="1">
        <f t="shared" si="1"/>
        <v>3.6000000000000005</v>
      </c>
    </row>
    <row r="20" spans="1:13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</sheetData>
  <phoneticPr fontId="1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O29"/>
  <sheetViews>
    <sheetView zoomScaleNormal="100" workbookViewId="0"/>
  </sheetViews>
  <sheetFormatPr defaultColWidth="7.83203125" defaultRowHeight="12.75"/>
  <sheetData>
    <row r="1" spans="1:15" ht="15.75">
      <c r="A1" s="88">
        <v>40603</v>
      </c>
      <c r="C1" s="103" t="s">
        <v>89</v>
      </c>
      <c r="I1" s="104" t="s">
        <v>91</v>
      </c>
      <c r="J1" s="6"/>
      <c r="K1" s="6"/>
      <c r="L1" s="6"/>
      <c r="M1" s="6"/>
      <c r="N1" s="6"/>
      <c r="O1" s="6"/>
    </row>
    <row r="2" spans="1:15" ht="13.5" thickBot="1">
      <c r="C2" s="2" t="s">
        <v>25</v>
      </c>
      <c r="I2" s="6" t="s">
        <v>90</v>
      </c>
      <c r="J2" s="6"/>
      <c r="K2" s="6"/>
      <c r="L2" s="6"/>
      <c r="M2" s="6"/>
      <c r="N2" s="6"/>
      <c r="O2" s="6"/>
    </row>
    <row r="3" spans="1:15" ht="13.5" thickBot="1">
      <c r="B3" s="4" t="s">
        <v>15</v>
      </c>
      <c r="C3" s="106">
        <v>4</v>
      </c>
      <c r="D3" s="107">
        <v>3</v>
      </c>
      <c r="L3" s="38" t="s">
        <v>16</v>
      </c>
    </row>
    <row r="4" spans="1:15" ht="13.5" thickBot="1">
      <c r="B4" s="7" t="s">
        <v>11</v>
      </c>
      <c r="C4" s="12">
        <v>3</v>
      </c>
      <c r="D4" s="12">
        <v>5</v>
      </c>
      <c r="E4" s="1"/>
      <c r="I4" t="s">
        <v>13</v>
      </c>
      <c r="J4" s="13">
        <f>SUMPRODUCT(C4:D4,$C$3:$D$3)</f>
        <v>27</v>
      </c>
      <c r="L4" s="6">
        <f>MAX($J$4)</f>
        <v>27</v>
      </c>
      <c r="N4" s="108" t="s">
        <v>92</v>
      </c>
    </row>
    <row r="5" spans="1:15" ht="14.25">
      <c r="B5" t="s">
        <v>4</v>
      </c>
      <c r="C5" s="9" t="s">
        <v>5</v>
      </c>
      <c r="D5" s="9" t="s">
        <v>6</v>
      </c>
      <c r="H5" s="11" t="s">
        <v>14</v>
      </c>
      <c r="J5" s="5" t="s">
        <v>12</v>
      </c>
      <c r="L5" s="6">
        <f>COUNT($C$3:$D$3)</f>
        <v>2</v>
      </c>
      <c r="N5" s="108" t="s">
        <v>93</v>
      </c>
    </row>
    <row r="6" spans="1:15">
      <c r="B6" s="7" t="s">
        <v>1</v>
      </c>
      <c r="C6" s="30">
        <v>1</v>
      </c>
      <c r="D6" s="30">
        <v>0</v>
      </c>
      <c r="E6" s="105" t="s">
        <v>88</v>
      </c>
      <c r="F6" s="30">
        <v>4</v>
      </c>
      <c r="G6" s="3"/>
      <c r="H6" s="1">
        <f>SUMPRODUCT(C6:D6,$C$3:$D$3)</f>
        <v>4</v>
      </c>
      <c r="I6" s="5" t="s">
        <v>88</v>
      </c>
      <c r="J6" s="73">
        <f>$F6</f>
        <v>4</v>
      </c>
      <c r="L6" s="6" t="b">
        <f>$H$6=ARTIFICIALS!$J$6</f>
        <v>1</v>
      </c>
    </row>
    <row r="7" spans="1:15">
      <c r="B7" s="7" t="s">
        <v>2</v>
      </c>
      <c r="C7" s="30">
        <v>0</v>
      </c>
      <c r="D7" s="30">
        <v>2</v>
      </c>
      <c r="E7" s="3" t="s">
        <v>0</v>
      </c>
      <c r="F7" s="30">
        <v>12</v>
      </c>
      <c r="G7" s="3"/>
      <c r="H7" s="1">
        <f>SUMPRODUCT(C7:D7,$C$3:$D$3)</f>
        <v>6</v>
      </c>
      <c r="I7" s="5" t="s">
        <v>0</v>
      </c>
      <c r="J7" s="73">
        <f>$F7</f>
        <v>12</v>
      </c>
      <c r="L7" s="6" t="b">
        <f t="array" ref="L7">$H$7:$H$8&lt;=ARTIFICIALS!$J$7:$J$8</f>
        <v>1</v>
      </c>
    </row>
    <row r="8" spans="1:15">
      <c r="B8" s="7" t="s">
        <v>3</v>
      </c>
      <c r="C8" s="30">
        <v>3</v>
      </c>
      <c r="D8" s="30">
        <v>2</v>
      </c>
      <c r="E8" s="3" t="s">
        <v>0</v>
      </c>
      <c r="F8" s="30">
        <v>18</v>
      </c>
      <c r="G8" s="3"/>
      <c r="H8" s="1">
        <f>SUMPRODUCT(C8:D8,$C$3:$D$3)</f>
        <v>18</v>
      </c>
      <c r="I8" s="5" t="s">
        <v>0</v>
      </c>
      <c r="J8" s="73">
        <f>$F8</f>
        <v>18</v>
      </c>
      <c r="L8" s="6">
        <f>{100;100;0.00000000001;0.0000000000005;TRUE;FALSE;FALSE;1;1;1;0.000000000001;TRUE}</f>
        <v>100</v>
      </c>
    </row>
    <row r="9" spans="1:1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pans="1:15">
      <c r="H10" s="32" t="s">
        <v>94</v>
      </c>
      <c r="I10" s="5">
        <v>100</v>
      </c>
    </row>
    <row r="11" spans="1:15" ht="13.5" thickBot="1">
      <c r="C11" s="33" t="s">
        <v>33</v>
      </c>
      <c r="E11" s="1" t="s">
        <v>95</v>
      </c>
      <c r="F11" s="1" t="s">
        <v>96</v>
      </c>
      <c r="G11" s="1" t="s">
        <v>96</v>
      </c>
      <c r="K11" t="s">
        <v>20</v>
      </c>
    </row>
    <row r="12" spans="1:15" ht="15" thickBot="1">
      <c r="C12" s="22" t="s">
        <v>5</v>
      </c>
      <c r="D12" s="121" t="s">
        <v>6</v>
      </c>
      <c r="E12" s="16" t="s">
        <v>7</v>
      </c>
      <c r="F12" s="17" t="s">
        <v>8</v>
      </c>
      <c r="G12" s="21" t="s">
        <v>9</v>
      </c>
    </row>
    <row r="13" spans="1:15" ht="13.5" thickBot="1">
      <c r="B13" s="7"/>
      <c r="C13" s="54">
        <f>C4</f>
        <v>3</v>
      </c>
      <c r="D13" s="122">
        <f>D4</f>
        <v>5</v>
      </c>
      <c r="E13" s="123">
        <v>0</v>
      </c>
      <c r="F13" s="3">
        <v>0</v>
      </c>
      <c r="G13" s="46">
        <f>-$I$10</f>
        <v>-100</v>
      </c>
      <c r="H13" s="2" t="s">
        <v>97</v>
      </c>
      <c r="L13" s="1" t="s">
        <v>21</v>
      </c>
    </row>
    <row r="14" spans="1:15" ht="14.25">
      <c r="A14" s="2" t="s">
        <v>51</v>
      </c>
      <c r="B14" s="35" t="s">
        <v>30</v>
      </c>
      <c r="C14" s="113">
        <f t="shared" ref="C14:D16" si="0">C6</f>
        <v>1</v>
      </c>
      <c r="D14" s="75">
        <f t="shared" si="0"/>
        <v>0</v>
      </c>
      <c r="E14" s="124">
        <v>0</v>
      </c>
      <c r="F14" s="75">
        <v>0</v>
      </c>
      <c r="G14" s="117">
        <v>1</v>
      </c>
      <c r="K14" s="87">
        <f>F6</f>
        <v>4</v>
      </c>
      <c r="L14" s="82">
        <f>IF(C14&gt;0,K14/C14,-1)</f>
        <v>4</v>
      </c>
      <c r="M14" t="s">
        <v>22</v>
      </c>
    </row>
    <row r="15" spans="1:15" ht="14.25">
      <c r="A15" s="2" t="s">
        <v>52</v>
      </c>
      <c r="B15" s="37" t="s">
        <v>28</v>
      </c>
      <c r="C15" s="114">
        <f t="shared" si="0"/>
        <v>0</v>
      </c>
      <c r="D15" s="10">
        <f t="shared" si="0"/>
        <v>2</v>
      </c>
      <c r="E15" s="125">
        <v>1</v>
      </c>
      <c r="F15" s="10">
        <v>0</v>
      </c>
      <c r="G15" s="116">
        <v>0</v>
      </c>
      <c r="K15" s="93">
        <f>F7</f>
        <v>12</v>
      </c>
      <c r="L15" s="55">
        <f>IF(C15&gt;0,K15/C15,-1)</f>
        <v>-1</v>
      </c>
      <c r="N15" s="2" t="s">
        <v>35</v>
      </c>
    </row>
    <row r="16" spans="1:15" ht="15" thickBot="1">
      <c r="A16" s="2" t="s">
        <v>53</v>
      </c>
      <c r="B16" s="36" t="s">
        <v>29</v>
      </c>
      <c r="C16" s="115">
        <f t="shared" si="0"/>
        <v>3</v>
      </c>
      <c r="D16" s="47">
        <f t="shared" si="0"/>
        <v>2</v>
      </c>
      <c r="E16" s="53">
        <v>0</v>
      </c>
      <c r="F16" s="47">
        <v>1</v>
      </c>
      <c r="G16" s="111">
        <v>0</v>
      </c>
      <c r="K16" s="5">
        <f>F8</f>
        <v>18</v>
      </c>
      <c r="L16" s="55">
        <f>IF(C16&gt;0,K16/C16,-1)</f>
        <v>6</v>
      </c>
    </row>
    <row r="17" spans="1:15" ht="13.5" thickBot="1">
      <c r="A17" s="2" t="s">
        <v>54</v>
      </c>
      <c r="B17" s="1" t="s">
        <v>23</v>
      </c>
      <c r="C17" s="69">
        <f>C13+$I$10*C$14</f>
        <v>103</v>
      </c>
      <c r="D17" s="11">
        <f>D13+$I$10*D$14</f>
        <v>5</v>
      </c>
      <c r="E17" s="11">
        <f>E13+$I$10*E$14</f>
        <v>0</v>
      </c>
      <c r="F17" s="11">
        <f>F13+$I$10*F$14</f>
        <v>0</v>
      </c>
      <c r="G17" s="11">
        <f>G13+$I$10*G$14</f>
        <v>0</v>
      </c>
      <c r="H17" t="s">
        <v>100</v>
      </c>
      <c r="J17" s="32" t="s">
        <v>101</v>
      </c>
      <c r="K17" s="38">
        <f>K13-$I$10*K$14</f>
        <v>-400</v>
      </c>
    </row>
    <row r="18" spans="1:15" ht="13.5" thickBot="1">
      <c r="A18" s="77"/>
      <c r="B18" s="27"/>
      <c r="C18" s="79" t="s">
        <v>32</v>
      </c>
      <c r="D18" s="80"/>
      <c r="E18" s="80"/>
      <c r="F18" s="80"/>
      <c r="G18" s="80"/>
      <c r="H18" s="77"/>
      <c r="I18" s="77"/>
      <c r="J18" s="84" t="s">
        <v>24</v>
      </c>
      <c r="K18" s="131">
        <f>E13*K15+F13*K16+G13*K14</f>
        <v>-400</v>
      </c>
      <c r="L18" s="11">
        <f>K18+C17*L14</f>
        <v>12</v>
      </c>
      <c r="M18" s="83" t="s">
        <v>67</v>
      </c>
      <c r="N18" s="77"/>
    </row>
    <row r="19" spans="1:15" ht="14.25">
      <c r="A19" s="2" t="s">
        <v>55</v>
      </c>
      <c r="B19" s="37" t="s">
        <v>36</v>
      </c>
      <c r="C19" s="28">
        <f>C14/$O19</f>
        <v>1</v>
      </c>
      <c r="D19" s="62">
        <f>D14/$O19</f>
        <v>0</v>
      </c>
      <c r="E19" s="28">
        <f>E14/$O19</f>
        <v>0</v>
      </c>
      <c r="F19" s="28">
        <f>F14/$O19</f>
        <v>0</v>
      </c>
      <c r="G19" s="28">
        <f>G14/$O19</f>
        <v>1</v>
      </c>
      <c r="H19" s="81"/>
      <c r="J19" s="81"/>
      <c r="K19" s="93">
        <f>K14/$O19</f>
        <v>4</v>
      </c>
      <c r="L19" s="55">
        <f>IF(D19&gt;0,K19/D19,-1)</f>
        <v>-1</v>
      </c>
      <c r="M19" t="s">
        <v>76</v>
      </c>
      <c r="N19" s="32"/>
      <c r="O19" s="72">
        <f>$C14</f>
        <v>1</v>
      </c>
    </row>
    <row r="20" spans="1:15" ht="14.25">
      <c r="A20" s="2" t="s">
        <v>56</v>
      </c>
      <c r="B20" s="37" t="s">
        <v>28</v>
      </c>
      <c r="C20" s="28">
        <f t="shared" ref="C20:G22" si="1">C15-$O20*C$19</f>
        <v>0</v>
      </c>
      <c r="D20" s="62">
        <f t="shared" si="1"/>
        <v>2</v>
      </c>
      <c r="E20" s="28">
        <f t="shared" si="1"/>
        <v>1</v>
      </c>
      <c r="F20" s="28">
        <f t="shared" si="1"/>
        <v>0</v>
      </c>
      <c r="G20" s="28">
        <f t="shared" si="1"/>
        <v>0</v>
      </c>
      <c r="K20" s="93">
        <f>K15-$O20*K$19</f>
        <v>12</v>
      </c>
      <c r="L20" s="55">
        <f>IF(D20&gt;0,K20/D20,-1)</f>
        <v>6</v>
      </c>
      <c r="M20" t="s">
        <v>78</v>
      </c>
      <c r="N20" s="32"/>
      <c r="O20" s="73">
        <f>$C15</f>
        <v>0</v>
      </c>
    </row>
    <row r="21" spans="1:15" ht="15" thickBot="1">
      <c r="A21" s="2" t="s">
        <v>57</v>
      </c>
      <c r="B21" s="36" t="s">
        <v>29</v>
      </c>
      <c r="C21" s="12">
        <f t="shared" si="1"/>
        <v>0</v>
      </c>
      <c r="D21" s="62">
        <f t="shared" si="1"/>
        <v>2</v>
      </c>
      <c r="E21" s="12">
        <f t="shared" si="1"/>
        <v>0</v>
      </c>
      <c r="F21" s="12">
        <f t="shared" si="1"/>
        <v>1</v>
      </c>
      <c r="G21" s="12">
        <f t="shared" si="1"/>
        <v>-3</v>
      </c>
      <c r="K21" s="87">
        <f>K16-$O21*K$19</f>
        <v>6</v>
      </c>
      <c r="L21" s="82">
        <f>IF(D21&gt;0,K21/D21,-1)</f>
        <v>3</v>
      </c>
      <c r="M21" t="s">
        <v>79</v>
      </c>
      <c r="N21" s="32"/>
      <c r="O21" s="73">
        <f>$C16</f>
        <v>3</v>
      </c>
    </row>
    <row r="22" spans="1:15" ht="13.5" thickBot="1">
      <c r="A22" s="2" t="s">
        <v>58</v>
      </c>
      <c r="B22" s="1" t="s">
        <v>23</v>
      </c>
      <c r="C22" s="28">
        <f t="shared" si="1"/>
        <v>0</v>
      </c>
      <c r="D22" s="62">
        <f t="shared" si="1"/>
        <v>5</v>
      </c>
      <c r="E22" s="28">
        <f t="shared" si="1"/>
        <v>0</v>
      </c>
      <c r="F22" s="28">
        <f t="shared" si="1"/>
        <v>0</v>
      </c>
      <c r="G22" s="28">
        <f t="shared" si="1"/>
        <v>-103</v>
      </c>
      <c r="J22" s="32" t="s">
        <v>99</v>
      </c>
      <c r="K22" s="127">
        <f>K18+$O22*K$19</f>
        <v>12</v>
      </c>
      <c r="L22" s="33"/>
      <c r="M22" t="s">
        <v>80</v>
      </c>
      <c r="O22" s="73">
        <f>$C17</f>
        <v>103</v>
      </c>
    </row>
    <row r="23" spans="1:15" ht="13.5" thickBot="1">
      <c r="A23" s="77"/>
      <c r="B23" s="77"/>
      <c r="C23" s="79"/>
      <c r="D23" s="79" t="s">
        <v>32</v>
      </c>
      <c r="E23" s="77"/>
      <c r="F23" s="77"/>
      <c r="G23" s="77"/>
      <c r="H23" s="77"/>
      <c r="I23" s="77"/>
      <c r="J23" s="84" t="s">
        <v>24</v>
      </c>
      <c r="K23" s="109">
        <f>C13*K19+E13*K20+F13*K21</f>
        <v>12</v>
      </c>
      <c r="L23" s="80">
        <f>K23+L21*D22</f>
        <v>27</v>
      </c>
      <c r="M23" s="85" t="s">
        <v>67</v>
      </c>
      <c r="N23" s="77"/>
      <c r="O23" s="77"/>
    </row>
    <row r="24" spans="1:15" ht="14.25">
      <c r="A24" s="2" t="s">
        <v>59</v>
      </c>
      <c r="B24" s="37" t="s">
        <v>36</v>
      </c>
      <c r="C24" s="10">
        <f>C19-$O24*C$26</f>
        <v>1</v>
      </c>
      <c r="D24" s="10">
        <f t="shared" ref="C24:G27" si="2">D19-$O24*D$26</f>
        <v>0</v>
      </c>
      <c r="E24" s="10">
        <f t="shared" si="2"/>
        <v>0</v>
      </c>
      <c r="F24" s="10">
        <f t="shared" si="2"/>
        <v>0</v>
      </c>
      <c r="G24" s="10">
        <f t="shared" si="2"/>
        <v>1</v>
      </c>
      <c r="K24" s="128">
        <f>K19-$O24*K$26</f>
        <v>4</v>
      </c>
      <c r="M24" s="8" t="s">
        <v>81</v>
      </c>
      <c r="O24" s="73">
        <f>$D19</f>
        <v>0</v>
      </c>
    </row>
    <row r="25" spans="1:15" ht="14.25">
      <c r="A25" s="91" t="s">
        <v>60</v>
      </c>
      <c r="B25" s="37" t="s">
        <v>28</v>
      </c>
      <c r="C25" s="10">
        <f t="shared" si="2"/>
        <v>0</v>
      </c>
      <c r="D25" s="10">
        <f t="shared" si="2"/>
        <v>0</v>
      </c>
      <c r="E25" s="10">
        <f t="shared" si="2"/>
        <v>1</v>
      </c>
      <c r="F25" s="10">
        <f t="shared" si="2"/>
        <v>-1</v>
      </c>
      <c r="G25" s="10">
        <f t="shared" si="2"/>
        <v>3</v>
      </c>
      <c r="K25" s="128">
        <f>K20-$O25*K$26</f>
        <v>6</v>
      </c>
      <c r="M25" s="8" t="s">
        <v>82</v>
      </c>
      <c r="O25" s="73">
        <f>$D20</f>
        <v>2</v>
      </c>
    </row>
    <row r="26" spans="1:15" ht="15" thickBot="1">
      <c r="A26" s="91" t="s">
        <v>63</v>
      </c>
      <c r="B26" s="36" t="s">
        <v>31</v>
      </c>
      <c r="C26" s="28">
        <f>C21/$O26</f>
        <v>0</v>
      </c>
      <c r="D26" s="28">
        <f>D21/$O26</f>
        <v>1</v>
      </c>
      <c r="E26" s="28">
        <f>E21/$O26</f>
        <v>0</v>
      </c>
      <c r="F26" s="28">
        <f>F21/$O26</f>
        <v>0.5</v>
      </c>
      <c r="G26" s="28">
        <f>G21/$O26</f>
        <v>-1.5</v>
      </c>
      <c r="K26" s="93">
        <f>K21/$O26</f>
        <v>3</v>
      </c>
      <c r="M26" t="s">
        <v>72</v>
      </c>
      <c r="O26" s="73">
        <f>$D21</f>
        <v>2</v>
      </c>
    </row>
    <row r="27" spans="1:15" ht="13.5" thickBot="1">
      <c r="A27" s="91" t="s">
        <v>64</v>
      </c>
      <c r="B27" s="1" t="s">
        <v>23</v>
      </c>
      <c r="C27" s="10">
        <f t="shared" si="2"/>
        <v>0</v>
      </c>
      <c r="D27" s="10">
        <f t="shared" si="2"/>
        <v>0</v>
      </c>
      <c r="E27" s="10">
        <f t="shared" si="2"/>
        <v>0</v>
      </c>
      <c r="F27" s="129">
        <f t="shared" si="2"/>
        <v>-2.5</v>
      </c>
      <c r="G27" s="10">
        <f t="shared" si="2"/>
        <v>-95.5</v>
      </c>
      <c r="H27" t="s">
        <v>83</v>
      </c>
      <c r="J27" s="32" t="s">
        <v>99</v>
      </c>
      <c r="K27" s="130">
        <f>K22+$O27*K$26</f>
        <v>27</v>
      </c>
      <c r="M27" t="s">
        <v>98</v>
      </c>
      <c r="O27" s="73">
        <f>$D22</f>
        <v>5</v>
      </c>
    </row>
    <row r="28" spans="1:15" ht="13.5" thickBot="1">
      <c r="A28" s="91"/>
      <c r="B28" s="1"/>
      <c r="C28" s="28"/>
      <c r="D28" s="28"/>
      <c r="E28" s="28"/>
      <c r="F28" s="28"/>
      <c r="J28" s="14" t="s">
        <v>24</v>
      </c>
      <c r="K28" s="109">
        <f>C13*K24+D13*K26+E13*K25</f>
        <v>27</v>
      </c>
      <c r="L28" t="s">
        <v>37</v>
      </c>
    </row>
    <row r="29" spans="1:1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</sheetData>
  <phoneticPr fontId="1" type="noConversion"/>
  <pageMargins left="0.25" right="0.2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8193" r:id="rId4">
          <objectPr defaultSize="0" autoPict="0" r:id="rId5">
            <anchor moveWithCells="1" sizeWithCells="1">
              <from>
                <xdr:col>4</xdr:col>
                <xdr:colOff>161925</xdr:colOff>
                <xdr:row>0</xdr:row>
                <xdr:rowOff>0</xdr:rowOff>
              </from>
              <to>
                <xdr:col>6</xdr:col>
                <xdr:colOff>495300</xdr:colOff>
                <xdr:row>4</xdr:row>
                <xdr:rowOff>57150</xdr:rowOff>
              </to>
            </anchor>
          </objectPr>
        </oleObject>
      </mc:Choice>
      <mc:Fallback>
        <oleObject progId="Equation.3" shapeId="819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indexed="10"/>
  </sheetPr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921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133350</xdr:colOff>
                <xdr:row>7</xdr:row>
                <xdr:rowOff>66675</xdr:rowOff>
              </to>
            </anchor>
          </objectPr>
        </oleObject>
      </mc:Choice>
      <mc:Fallback>
        <oleObject progId="Equation.3" shapeId="9217" r:id="rId4"/>
      </mc:Fallback>
    </mc:AlternateContent>
    <mc:AlternateContent xmlns:mc="http://schemas.openxmlformats.org/markup-compatibility/2006">
      <mc:Choice Requires="x14">
        <oleObject progId="Equation.3" shapeId="9218" r:id="rId6">
          <objectPr defaultSize="0" autoPict="0" r:id="rId7">
            <anchor moveWithCells="1" sizeWithCells="1">
              <from>
                <xdr:col>4</xdr:col>
                <xdr:colOff>171450</xdr:colOff>
                <xdr:row>0</xdr:row>
                <xdr:rowOff>0</xdr:rowOff>
              </from>
              <to>
                <xdr:col>11</xdr:col>
                <xdr:colOff>381000</xdr:colOff>
                <xdr:row>7</xdr:row>
                <xdr:rowOff>57150</xdr:rowOff>
              </to>
            </anchor>
          </objectPr>
        </oleObject>
      </mc:Choice>
      <mc:Fallback>
        <oleObject progId="Equation.3" shapeId="9218" r:id="rId6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O34"/>
  <sheetViews>
    <sheetView zoomScaleNormal="100" workbookViewId="0"/>
  </sheetViews>
  <sheetFormatPr defaultColWidth="7.83203125" defaultRowHeight="12.75"/>
  <sheetData>
    <row r="1" spans="1:15" ht="13.5">
      <c r="A1" s="88">
        <v>40603</v>
      </c>
      <c r="C1" s="2" t="s">
        <v>102</v>
      </c>
    </row>
    <row r="2" spans="1:15" ht="13.5" thickBot="1"/>
    <row r="3" spans="1:15" ht="13.5" thickBot="1">
      <c r="B3" s="4" t="s">
        <v>15</v>
      </c>
      <c r="C3" s="106">
        <v>59.999999999404658</v>
      </c>
      <c r="D3" s="107">
        <v>90.000000000231296</v>
      </c>
      <c r="L3" s="14" t="s">
        <v>103</v>
      </c>
    </row>
    <row r="4" spans="1:15" ht="13.5" thickBot="1">
      <c r="B4" s="7" t="s">
        <v>11</v>
      </c>
      <c r="C4" s="12">
        <v>0.56000000000000005</v>
      </c>
      <c r="D4" s="12">
        <v>0.42</v>
      </c>
      <c r="E4" s="1"/>
      <c r="I4" t="s">
        <v>13</v>
      </c>
      <c r="J4" s="13">
        <f>SUMPRODUCT(C4:D4,$C$3:$D$3)</f>
        <v>71.399999999763764</v>
      </c>
      <c r="L4" s="6">
        <f>MAX($J$4)</f>
        <v>71.399999999763764</v>
      </c>
    </row>
    <row r="5" spans="1:15" ht="14.25">
      <c r="B5" t="s">
        <v>4</v>
      </c>
      <c r="C5" s="9" t="s">
        <v>5</v>
      </c>
      <c r="D5" s="9" t="s">
        <v>6</v>
      </c>
      <c r="H5" s="11" t="s">
        <v>14</v>
      </c>
      <c r="J5" s="5" t="s">
        <v>12</v>
      </c>
      <c r="L5" s="6">
        <f>COUNT($C$3:$D$3)</f>
        <v>2</v>
      </c>
    </row>
    <row r="6" spans="1:15">
      <c r="B6" s="7" t="s">
        <v>1</v>
      </c>
      <c r="C6" s="30">
        <v>1</v>
      </c>
      <c r="D6" s="30">
        <v>2</v>
      </c>
      <c r="E6" s="3" t="s">
        <v>0</v>
      </c>
      <c r="F6" s="30">
        <v>240</v>
      </c>
      <c r="G6" s="3"/>
      <c r="H6" s="70">
        <f>SUMPRODUCT(C6:D6,$C$3:$D$3)</f>
        <v>239.99999999986724</v>
      </c>
      <c r="I6" s="5" t="s">
        <v>0</v>
      </c>
      <c r="J6" s="73">
        <f>F6</f>
        <v>240</v>
      </c>
      <c r="L6" s="6" t="b">
        <f t="array" ref="L6">$H$6:$H$8&lt;=tableauxZionts1!$J$6:$J$8</f>
        <v>1</v>
      </c>
    </row>
    <row r="7" spans="1:15">
      <c r="B7" s="7" t="s">
        <v>2</v>
      </c>
      <c r="C7" s="30">
        <v>1.5</v>
      </c>
      <c r="D7" s="30">
        <v>1</v>
      </c>
      <c r="E7" s="3" t="s">
        <v>0</v>
      </c>
      <c r="F7" s="30">
        <v>180</v>
      </c>
      <c r="G7" s="3"/>
      <c r="H7" s="70">
        <f>SUMPRODUCT(C7:D7,$C$3:$D$3)</f>
        <v>179.99999999933829</v>
      </c>
      <c r="I7" s="5" t="s">
        <v>0</v>
      </c>
      <c r="J7" s="73">
        <f>F7</f>
        <v>180</v>
      </c>
      <c r="L7" s="6">
        <f>{100;100;0.00000000001;0.0000000000005;TRUE;FALSE;FALSE;1;1;1;0.000000000001;TRUE}</f>
        <v>100</v>
      </c>
    </row>
    <row r="8" spans="1:15">
      <c r="B8" s="7" t="s">
        <v>3</v>
      </c>
      <c r="C8" s="30">
        <v>1</v>
      </c>
      <c r="D8" s="30">
        <v>0</v>
      </c>
      <c r="E8" s="3" t="s">
        <v>0</v>
      </c>
      <c r="F8" s="30">
        <v>110</v>
      </c>
      <c r="G8" s="3"/>
      <c r="H8" s="70">
        <f>SUMPRODUCT(C8:D8,$C$3:$D$3)</f>
        <v>59.999999999404658</v>
      </c>
      <c r="I8" s="5" t="s">
        <v>0</v>
      </c>
      <c r="J8" s="73">
        <f>F8</f>
        <v>110</v>
      </c>
      <c r="L8" s="6">
        <f>{100;100;0.00000000001;0.0000000000005;TRUE;FALSE;FALSE;1;1;1;0.000000000001;TRUE}</f>
        <v>100</v>
      </c>
    </row>
    <row r="9" spans="1:1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pans="1:15">
      <c r="A10" s="2" t="s">
        <v>26</v>
      </c>
    </row>
    <row r="11" spans="1:15" ht="13.5" thickBot="1">
      <c r="C11" s="33" t="s">
        <v>33</v>
      </c>
      <c r="E11" s="33" t="s">
        <v>34</v>
      </c>
      <c r="K11" t="s">
        <v>20</v>
      </c>
    </row>
    <row r="12" spans="1:15" ht="15" thickBot="1">
      <c r="C12" s="22" t="s">
        <v>5</v>
      </c>
      <c r="D12" s="23" t="s">
        <v>6</v>
      </c>
      <c r="E12" s="16" t="s">
        <v>7</v>
      </c>
      <c r="F12" s="17" t="s">
        <v>8</v>
      </c>
      <c r="G12" s="18" t="s">
        <v>9</v>
      </c>
    </row>
    <row r="13" spans="1:15" ht="13.5" thickBot="1">
      <c r="B13" s="7"/>
      <c r="C13" s="135">
        <f>C4</f>
        <v>0.56000000000000005</v>
      </c>
      <c r="D13" s="136">
        <f>D4</f>
        <v>0.42</v>
      </c>
      <c r="E13" s="29">
        <v>0</v>
      </c>
      <c r="F13" s="24">
        <v>0</v>
      </c>
      <c r="G13" s="25">
        <v>0</v>
      </c>
      <c r="L13" s="1" t="s">
        <v>21</v>
      </c>
    </row>
    <row r="14" spans="1:15" ht="14.25">
      <c r="A14" s="2" t="s">
        <v>51</v>
      </c>
      <c r="B14" s="132" t="s">
        <v>28</v>
      </c>
      <c r="C14" s="137">
        <f t="shared" ref="C14:D16" si="0">C6</f>
        <v>1</v>
      </c>
      <c r="D14" s="110">
        <f t="shared" si="0"/>
        <v>2</v>
      </c>
      <c r="E14" s="139">
        <v>1</v>
      </c>
      <c r="F14" s="58">
        <v>0</v>
      </c>
      <c r="G14" s="110">
        <v>0</v>
      </c>
      <c r="K14" s="5">
        <f>F6</f>
        <v>240</v>
      </c>
      <c r="L14" s="55">
        <f>IF(C14&gt;0,K14/C14,-1)</f>
        <v>240</v>
      </c>
    </row>
    <row r="15" spans="1:15" ht="14.25">
      <c r="A15" s="2" t="s">
        <v>52</v>
      </c>
      <c r="B15" s="133" t="s">
        <v>29</v>
      </c>
      <c r="C15" s="114">
        <f t="shared" si="0"/>
        <v>1.5</v>
      </c>
      <c r="D15" s="116">
        <f t="shared" si="0"/>
        <v>1</v>
      </c>
      <c r="E15" s="125">
        <v>0</v>
      </c>
      <c r="F15" s="10">
        <v>1</v>
      </c>
      <c r="G15" s="116">
        <v>0</v>
      </c>
      <c r="K15" s="128">
        <f>F7</f>
        <v>180</v>
      </c>
      <c r="L15" s="55">
        <f>IF(C15&gt;0,K15/C15,-1)</f>
        <v>120</v>
      </c>
    </row>
    <row r="16" spans="1:15" ht="15" thickBot="1">
      <c r="A16" s="2" t="s">
        <v>53</v>
      </c>
      <c r="B16" s="134" t="s">
        <v>30</v>
      </c>
      <c r="C16" s="115">
        <f t="shared" si="0"/>
        <v>1</v>
      </c>
      <c r="D16" s="140">
        <f t="shared" si="0"/>
        <v>0</v>
      </c>
      <c r="E16" s="112">
        <v>0</v>
      </c>
      <c r="F16" s="141">
        <v>0</v>
      </c>
      <c r="G16" s="140">
        <v>1</v>
      </c>
      <c r="K16" s="87">
        <f>F8</f>
        <v>110</v>
      </c>
      <c r="L16" s="82">
        <f>IF(C16&gt;0,K16/C16,-1)</f>
        <v>110</v>
      </c>
      <c r="M16" t="s">
        <v>22</v>
      </c>
      <c r="N16" s="2" t="s">
        <v>35</v>
      </c>
    </row>
    <row r="17" spans="1:15" ht="13.5" thickBot="1">
      <c r="A17" s="2" t="s">
        <v>54</v>
      </c>
      <c r="B17" s="1" t="s">
        <v>23</v>
      </c>
      <c r="C17" s="63">
        <f>C13-$E$13*C14-$F$13*C15-$G$13*C16</f>
        <v>0.56000000000000005</v>
      </c>
      <c r="D17" s="93">
        <f>D13-$E$13*D14-$F$13*D15-$G$13*D16</f>
        <v>0.42</v>
      </c>
      <c r="E17" s="11">
        <f>E13-$E$13*E14-$F$13*E15-$G$13*E16</f>
        <v>0</v>
      </c>
      <c r="F17" s="11">
        <f>F13-$E$13*F14-$F$13*F15-$G$13*F16</f>
        <v>0</v>
      </c>
      <c r="G17" s="11">
        <f>G13-$E$13*G14-$F$13*G15-$G$13*G16</f>
        <v>0</v>
      </c>
    </row>
    <row r="18" spans="1:15" ht="13.5" thickBot="1">
      <c r="A18" s="77"/>
      <c r="B18" s="27"/>
      <c r="C18" s="79" t="s">
        <v>32</v>
      </c>
      <c r="D18" s="79"/>
      <c r="E18" s="80"/>
      <c r="F18" s="80"/>
      <c r="G18" s="80"/>
      <c r="H18" s="77"/>
      <c r="I18" s="77"/>
      <c r="J18" s="84" t="s">
        <v>24</v>
      </c>
      <c r="K18" s="131">
        <f>E13*K14+F13*K15+G13*K16</f>
        <v>0</v>
      </c>
      <c r="L18" s="126">
        <f>K18+L16*C17</f>
        <v>61.600000000000009</v>
      </c>
      <c r="M18" s="85" t="s">
        <v>67</v>
      </c>
      <c r="N18" s="77"/>
    </row>
    <row r="19" spans="1:15" ht="14.25">
      <c r="A19" s="2" t="s">
        <v>55</v>
      </c>
      <c r="B19" s="37" t="s">
        <v>28</v>
      </c>
      <c r="C19" s="28">
        <f>C14-$O19*C$21</f>
        <v>0</v>
      </c>
      <c r="D19" s="62">
        <f t="shared" ref="D19:G22" si="1">D14-$O19*D$21</f>
        <v>2</v>
      </c>
      <c r="E19" s="28">
        <f t="shared" si="1"/>
        <v>1</v>
      </c>
      <c r="F19" s="28">
        <f t="shared" si="1"/>
        <v>0</v>
      </c>
      <c r="G19" s="28">
        <f t="shared" si="1"/>
        <v>-1</v>
      </c>
      <c r="H19" s="81"/>
      <c r="J19" s="81"/>
      <c r="K19" s="93">
        <f>K14-$O19*K$21</f>
        <v>130</v>
      </c>
      <c r="L19" s="55">
        <f>IF(D19&gt;0,K19/D19,-1)</f>
        <v>65</v>
      </c>
      <c r="M19" s="8" t="s">
        <v>105</v>
      </c>
      <c r="N19" s="32"/>
      <c r="O19" s="72">
        <f>$C14</f>
        <v>1</v>
      </c>
    </row>
    <row r="20" spans="1:15" ht="14.25">
      <c r="A20" s="2" t="s">
        <v>56</v>
      </c>
      <c r="B20" s="37" t="s">
        <v>29</v>
      </c>
      <c r="C20" s="12">
        <f>C15-$O20*C$21</f>
        <v>0</v>
      </c>
      <c r="D20" s="62">
        <f t="shared" si="1"/>
        <v>1</v>
      </c>
      <c r="E20" s="12">
        <f t="shared" si="1"/>
        <v>0</v>
      </c>
      <c r="F20" s="12">
        <f t="shared" si="1"/>
        <v>1</v>
      </c>
      <c r="G20" s="12">
        <f t="shared" si="1"/>
        <v>-1.5</v>
      </c>
      <c r="K20" s="87">
        <f>K15-$O20*K$21</f>
        <v>15</v>
      </c>
      <c r="L20" s="82">
        <f>IF(D20&gt;0,K20/D20,-1)</f>
        <v>15</v>
      </c>
      <c r="M20" s="8" t="s">
        <v>106</v>
      </c>
      <c r="N20" s="32"/>
      <c r="O20" s="73">
        <f>$C15</f>
        <v>1.5</v>
      </c>
    </row>
    <row r="21" spans="1:15" ht="15" thickBot="1">
      <c r="A21" s="2" t="s">
        <v>57</v>
      </c>
      <c r="B21" s="36" t="s">
        <v>36</v>
      </c>
      <c r="C21" s="28">
        <f>C16/$O21</f>
        <v>1</v>
      </c>
      <c r="D21" s="62">
        <f>D16/$O21</f>
        <v>0</v>
      </c>
      <c r="E21" s="28">
        <f>E16/$O21</f>
        <v>0</v>
      </c>
      <c r="F21" s="28">
        <f>F16/$O21</f>
        <v>0</v>
      </c>
      <c r="G21" s="28">
        <f>G16/$O21</f>
        <v>1</v>
      </c>
      <c r="K21" s="93">
        <f>K16/$O21</f>
        <v>110</v>
      </c>
      <c r="L21" s="55">
        <f>IF(D21&gt;0,K21/D21,-1)</f>
        <v>-1</v>
      </c>
      <c r="M21" t="s">
        <v>104</v>
      </c>
      <c r="N21" s="32"/>
      <c r="O21" s="73">
        <f>$C16</f>
        <v>1</v>
      </c>
    </row>
    <row r="22" spans="1:15" ht="13.5" thickBot="1">
      <c r="A22" s="2" t="s">
        <v>58</v>
      </c>
      <c r="B22" s="1" t="s">
        <v>23</v>
      </c>
      <c r="C22" s="28">
        <f>C17-$O22*C$21</f>
        <v>0</v>
      </c>
      <c r="D22" s="62">
        <f t="shared" si="1"/>
        <v>0.42</v>
      </c>
      <c r="E22" s="28">
        <f t="shared" si="1"/>
        <v>0</v>
      </c>
      <c r="F22" s="28">
        <f t="shared" si="1"/>
        <v>0</v>
      </c>
      <c r="G22" s="28">
        <f t="shared" si="1"/>
        <v>-0.56000000000000005</v>
      </c>
      <c r="J22" s="32" t="s">
        <v>99</v>
      </c>
      <c r="K22" s="127">
        <f>K17+$O22*K$21</f>
        <v>61.600000000000009</v>
      </c>
      <c r="L22" s="33"/>
      <c r="M22" t="s">
        <v>107</v>
      </c>
      <c r="O22" s="73">
        <f>$C17</f>
        <v>0.56000000000000005</v>
      </c>
    </row>
    <row r="23" spans="1:15" ht="13.5" thickBot="1">
      <c r="A23" s="77"/>
      <c r="B23" s="77"/>
      <c r="C23" s="77"/>
      <c r="D23" s="79" t="s">
        <v>32</v>
      </c>
      <c r="E23" s="77"/>
      <c r="F23" s="77"/>
      <c r="G23" s="77"/>
      <c r="H23" s="77"/>
      <c r="I23" s="77"/>
      <c r="J23" s="84" t="s">
        <v>24</v>
      </c>
      <c r="K23" s="131">
        <f>C13*K21+E13*K19+F13*K20</f>
        <v>61.600000000000009</v>
      </c>
      <c r="L23" s="80">
        <f>K23+L20*D22</f>
        <v>67.900000000000006</v>
      </c>
      <c r="M23" s="85" t="s">
        <v>67</v>
      </c>
      <c r="N23" s="77"/>
      <c r="O23" s="77"/>
    </row>
    <row r="24" spans="1:15" ht="14.25">
      <c r="A24" s="2" t="s">
        <v>59</v>
      </c>
      <c r="B24" s="37" t="s">
        <v>28</v>
      </c>
      <c r="C24" s="30">
        <f>C19-$O24*C$25</f>
        <v>0</v>
      </c>
      <c r="D24" s="30">
        <f>D19-$O24*D$25</f>
        <v>0</v>
      </c>
      <c r="E24" s="30">
        <f>E19-$O24*E$25</f>
        <v>1</v>
      </c>
      <c r="F24" s="30">
        <f>F19-$O24*F$25</f>
        <v>-2</v>
      </c>
      <c r="G24" s="61">
        <f>G19-$O24*G$25</f>
        <v>2</v>
      </c>
      <c r="K24" s="138">
        <f>K19-$O24*K$25</f>
        <v>100</v>
      </c>
      <c r="L24" s="82">
        <f>IF(G24&gt;0,K24/G24,-1)</f>
        <v>50</v>
      </c>
      <c r="M24" s="8" t="s">
        <v>108</v>
      </c>
      <c r="O24" s="73">
        <f>$D19</f>
        <v>2</v>
      </c>
    </row>
    <row r="25" spans="1:15" ht="14.25">
      <c r="A25" s="91" t="s">
        <v>60</v>
      </c>
      <c r="B25" s="37" t="s">
        <v>31</v>
      </c>
      <c r="C25" s="28">
        <f>C20/$O25</f>
        <v>0</v>
      </c>
      <c r="D25" s="28">
        <f>D20/$O25</f>
        <v>1</v>
      </c>
      <c r="E25" s="28">
        <f>E20/$O25</f>
        <v>0</v>
      </c>
      <c r="F25" s="28">
        <f>F20/$O25</f>
        <v>1</v>
      </c>
      <c r="G25" s="62">
        <f>G20/$O25</f>
        <v>-1.5</v>
      </c>
      <c r="K25" s="93">
        <f>K20/$O25</f>
        <v>15</v>
      </c>
      <c r="L25" s="55">
        <f>IF(G25&gt;0,K25/G25,-1)</f>
        <v>-1</v>
      </c>
      <c r="M25" t="s">
        <v>110</v>
      </c>
      <c r="O25" s="73">
        <f>$D20</f>
        <v>1</v>
      </c>
    </row>
    <row r="26" spans="1:15" ht="15" thickBot="1">
      <c r="A26" s="91" t="s">
        <v>63</v>
      </c>
      <c r="B26" s="36" t="s">
        <v>36</v>
      </c>
      <c r="C26" s="10">
        <f t="shared" ref="C26:G27" si="2">C21-$O26*C$25</f>
        <v>1</v>
      </c>
      <c r="D26" s="10">
        <f t="shared" si="2"/>
        <v>0</v>
      </c>
      <c r="E26" s="10">
        <f t="shared" si="2"/>
        <v>0</v>
      </c>
      <c r="F26" s="10">
        <f t="shared" si="2"/>
        <v>0</v>
      </c>
      <c r="G26" s="61">
        <f t="shared" si="2"/>
        <v>1</v>
      </c>
      <c r="K26" s="128">
        <f>K21-$O26*K$25</f>
        <v>110</v>
      </c>
      <c r="L26" s="55">
        <f>IF(G26&gt;0,K26/G26,-1)</f>
        <v>110</v>
      </c>
      <c r="M26" s="8" t="s">
        <v>109</v>
      </c>
      <c r="O26" s="73">
        <f>$D21</f>
        <v>0</v>
      </c>
    </row>
    <row r="27" spans="1:15" ht="13.5" thickBot="1">
      <c r="A27" s="91" t="s">
        <v>64</v>
      </c>
      <c r="B27" s="1" t="s">
        <v>23</v>
      </c>
      <c r="C27" s="10">
        <f t="shared" si="2"/>
        <v>0</v>
      </c>
      <c r="D27" s="10">
        <f t="shared" si="2"/>
        <v>0</v>
      </c>
      <c r="E27" s="10">
        <f t="shared" si="2"/>
        <v>0</v>
      </c>
      <c r="F27" s="10">
        <f t="shared" si="2"/>
        <v>-0.42</v>
      </c>
      <c r="G27" s="61">
        <f t="shared" si="2"/>
        <v>6.9999999999999951E-2</v>
      </c>
      <c r="J27" s="32" t="s">
        <v>99</v>
      </c>
      <c r="K27" s="130">
        <f>K22+$O27*K$25</f>
        <v>67.900000000000006</v>
      </c>
      <c r="L27" s="33"/>
      <c r="M27" t="s">
        <v>75</v>
      </c>
      <c r="O27" s="73">
        <f>$D22</f>
        <v>0.42</v>
      </c>
    </row>
    <row r="28" spans="1:15" ht="13.5" thickBot="1">
      <c r="A28" s="142"/>
      <c r="B28" s="27"/>
      <c r="C28" s="47"/>
      <c r="D28" s="47"/>
      <c r="E28" s="47"/>
      <c r="F28" s="47"/>
      <c r="G28" s="79" t="s">
        <v>32</v>
      </c>
      <c r="H28" s="77"/>
      <c r="I28" s="77"/>
      <c r="J28" s="84" t="s">
        <v>24</v>
      </c>
      <c r="K28" s="109">
        <f>C13*K26+D13*K25+E13*K24</f>
        <v>67.900000000000006</v>
      </c>
      <c r="L28" s="80">
        <f>K28+L24*G27</f>
        <v>71.400000000000006</v>
      </c>
      <c r="M28" s="85" t="s">
        <v>67</v>
      </c>
      <c r="N28" s="77"/>
      <c r="O28" s="77"/>
    </row>
    <row r="29" spans="1:15" ht="14.25">
      <c r="A29" s="2" t="s">
        <v>65</v>
      </c>
      <c r="B29" s="37" t="s">
        <v>30</v>
      </c>
      <c r="C29" s="10">
        <f>C24/$O29</f>
        <v>0</v>
      </c>
      <c r="D29" s="10">
        <f>D24/$O29</f>
        <v>0</v>
      </c>
      <c r="E29" s="10">
        <f>E24/$O29</f>
        <v>0.5</v>
      </c>
      <c r="F29" s="10">
        <f>F24/$O29</f>
        <v>-1</v>
      </c>
      <c r="G29" s="10">
        <f>G24/$O29</f>
        <v>1</v>
      </c>
      <c r="K29" s="128">
        <f>K24/$O29</f>
        <v>50</v>
      </c>
      <c r="M29" t="s">
        <v>111</v>
      </c>
      <c r="O29" s="73">
        <f>$G24</f>
        <v>2</v>
      </c>
    </row>
    <row r="30" spans="1:15" ht="14.25">
      <c r="A30" s="91" t="s">
        <v>62</v>
      </c>
      <c r="B30" s="37" t="s">
        <v>31</v>
      </c>
      <c r="C30" s="28">
        <f>C25-$O30*C$29</f>
        <v>0</v>
      </c>
      <c r="D30" s="28">
        <f t="shared" ref="D30:G32" si="3">D25-$O30*D$29</f>
        <v>1</v>
      </c>
      <c r="E30" s="28">
        <f t="shared" si="3"/>
        <v>0.75</v>
      </c>
      <c r="F30" s="28">
        <f t="shared" si="3"/>
        <v>-0.5</v>
      </c>
      <c r="G30" s="28">
        <f t="shared" si="3"/>
        <v>0</v>
      </c>
      <c r="K30" s="93">
        <f>K25-$O30*K$29</f>
        <v>90</v>
      </c>
      <c r="M30" s="8" t="s">
        <v>112</v>
      </c>
      <c r="O30" s="73">
        <f>$G25</f>
        <v>-1.5</v>
      </c>
    </row>
    <row r="31" spans="1:15" ht="15" thickBot="1">
      <c r="A31" s="91" t="s">
        <v>61</v>
      </c>
      <c r="B31" s="36" t="s">
        <v>36</v>
      </c>
      <c r="C31" s="28">
        <f>C26-$O31*C$29</f>
        <v>1</v>
      </c>
      <c r="D31" s="28">
        <f t="shared" si="3"/>
        <v>0</v>
      </c>
      <c r="E31" s="28">
        <f t="shared" si="3"/>
        <v>-0.5</v>
      </c>
      <c r="F31" s="28">
        <f t="shared" si="3"/>
        <v>1</v>
      </c>
      <c r="G31" s="28">
        <f t="shared" si="3"/>
        <v>0</v>
      </c>
      <c r="K31" s="93">
        <f>K26-$O31*K$29</f>
        <v>60</v>
      </c>
      <c r="M31" s="8" t="s">
        <v>113</v>
      </c>
      <c r="O31" s="73">
        <f>$G26</f>
        <v>1</v>
      </c>
    </row>
    <row r="32" spans="1:15" ht="13.5" thickBot="1">
      <c r="A32" s="91" t="s">
        <v>66</v>
      </c>
      <c r="B32" s="1" t="s">
        <v>23</v>
      </c>
      <c r="C32" s="28">
        <f>C27-$O32*C$29</f>
        <v>0</v>
      </c>
      <c r="D32" s="28">
        <f t="shared" si="3"/>
        <v>0</v>
      </c>
      <c r="E32" s="86">
        <f t="shared" si="3"/>
        <v>-3.4999999999999976E-2</v>
      </c>
      <c r="F32" s="28">
        <f t="shared" si="3"/>
        <v>-0.35000000000000003</v>
      </c>
      <c r="G32" s="28">
        <f t="shared" si="3"/>
        <v>0</v>
      </c>
      <c r="H32" t="s">
        <v>83</v>
      </c>
      <c r="J32" s="32" t="s">
        <v>99</v>
      </c>
      <c r="K32" s="127">
        <f>K27+$O32*K$29</f>
        <v>71.400000000000006</v>
      </c>
      <c r="M32" t="s">
        <v>75</v>
      </c>
      <c r="O32" s="73">
        <f>$G27</f>
        <v>6.9999999999999951E-2</v>
      </c>
    </row>
    <row r="33" spans="1:15" ht="13.5" thickBot="1">
      <c r="A33" s="91"/>
      <c r="B33" s="1"/>
      <c r="C33" s="28"/>
      <c r="D33" s="28"/>
      <c r="E33" s="28"/>
      <c r="F33" s="28"/>
      <c r="J33" s="14" t="s">
        <v>24</v>
      </c>
      <c r="K33" s="109">
        <f>C13*K31+D13*K30+G13*K29</f>
        <v>71.400000000000006</v>
      </c>
      <c r="L33" t="s">
        <v>37</v>
      </c>
    </row>
    <row r="34" spans="1:1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</sheetData>
  <phoneticPr fontId="1" type="noConversion"/>
  <pageMargins left="0.25" right="0.2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41" r:id="rId4">
          <objectPr defaultSize="0" autoPict="0" r:id="rId5">
            <anchor moveWithCells="1" sizeWithCells="1">
              <from>
                <xdr:col>12</xdr:col>
                <xdr:colOff>9525</xdr:colOff>
                <xdr:row>0</xdr:row>
                <xdr:rowOff>0</xdr:rowOff>
              </from>
              <to>
                <xdr:col>16</xdr:col>
                <xdr:colOff>219075</xdr:colOff>
                <xdr:row>5</xdr:row>
                <xdr:rowOff>9525</xdr:rowOff>
              </to>
            </anchor>
          </objectPr>
        </oleObject>
      </mc:Choice>
      <mc:Fallback>
        <oleObject progId="Equation.3" shapeId="1024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7"/>
  <sheetViews>
    <sheetView zoomScaleNormal="100" workbookViewId="0"/>
  </sheetViews>
  <sheetFormatPr defaultColWidth="7.83203125" defaultRowHeight="12.75"/>
  <sheetData>
    <row r="1" spans="1:15" ht="13.5">
      <c r="A1" s="147">
        <v>41699</v>
      </c>
      <c r="C1" s="2" t="s">
        <v>102</v>
      </c>
    </row>
    <row r="2" spans="1:15" ht="13.5" thickBot="1"/>
    <row r="3" spans="1:15" ht="13.5" thickBot="1">
      <c r="B3" s="4" t="s">
        <v>15</v>
      </c>
      <c r="C3" s="106">
        <v>59.999999999404658</v>
      </c>
      <c r="D3" s="107">
        <v>90.000000000231296</v>
      </c>
      <c r="L3" s="14" t="s">
        <v>103</v>
      </c>
    </row>
    <row r="4" spans="1:15" ht="13.5" thickBot="1">
      <c r="B4" s="7" t="s">
        <v>11</v>
      </c>
      <c r="C4" s="12">
        <v>0.56000000000000005</v>
      </c>
      <c r="D4" s="12">
        <v>0.42</v>
      </c>
      <c r="E4" s="1"/>
      <c r="I4" t="s">
        <v>13</v>
      </c>
      <c r="J4" s="13">
        <f>SUMPRODUCT(C4:D4,$C$3:$D$3)</f>
        <v>71.399999999763764</v>
      </c>
      <c r="L4" s="6">
        <f>MAX($J$4)</f>
        <v>71.399999999763764</v>
      </c>
    </row>
    <row r="5" spans="1:15" ht="14.25">
      <c r="B5" t="s">
        <v>4</v>
      </c>
      <c r="C5" s="9" t="s">
        <v>5</v>
      </c>
      <c r="D5" s="9" t="s">
        <v>6</v>
      </c>
      <c r="H5" s="11" t="s">
        <v>14</v>
      </c>
      <c r="J5" s="5" t="s">
        <v>12</v>
      </c>
      <c r="L5" s="6">
        <f>COUNT($C$3:$D$3)</f>
        <v>2</v>
      </c>
    </row>
    <row r="6" spans="1:15">
      <c r="B6" s="7" t="s">
        <v>1</v>
      </c>
      <c r="C6" s="30">
        <v>1</v>
      </c>
      <c r="D6" s="30">
        <v>2</v>
      </c>
      <c r="E6" s="3" t="s">
        <v>0</v>
      </c>
      <c r="F6" s="30">
        <v>240</v>
      </c>
      <c r="G6" s="3"/>
      <c r="H6" s="70">
        <f>SUMPRODUCT(C6:D6,$C$3:$D$3)</f>
        <v>239.99999999986724</v>
      </c>
      <c r="I6" s="5" t="s">
        <v>0</v>
      </c>
      <c r="J6" s="73">
        <f>F6</f>
        <v>240</v>
      </c>
      <c r="L6" s="6" t="b">
        <f t="array" ref="L6">$H$6:$H$8&lt;=Zionts2!$J$6:$J$8</f>
        <v>1</v>
      </c>
    </row>
    <row r="7" spans="1:15">
      <c r="B7" s="7" t="s">
        <v>2</v>
      </c>
      <c r="C7" s="30">
        <v>1.5</v>
      </c>
      <c r="D7" s="30">
        <v>1</v>
      </c>
      <c r="E7" s="3" t="s">
        <v>0</v>
      </c>
      <c r="F7" s="30">
        <v>180</v>
      </c>
      <c r="G7" s="3"/>
      <c r="H7" s="70">
        <f>SUMPRODUCT(C7:D7,$C$3:$D$3)</f>
        <v>179.99999999933829</v>
      </c>
      <c r="I7" s="5" t="s">
        <v>0</v>
      </c>
      <c r="J7" s="73">
        <f>F7</f>
        <v>180</v>
      </c>
      <c r="L7" s="6">
        <f>{100;100;0.00000000001;0.0000000000005;TRUE;FALSE;FALSE;1;1;1;0.000000000001;TRUE}</f>
        <v>100</v>
      </c>
    </row>
    <row r="8" spans="1:15">
      <c r="B8" s="7" t="s">
        <v>3</v>
      </c>
      <c r="C8" s="30">
        <v>1</v>
      </c>
      <c r="D8" s="30">
        <v>0</v>
      </c>
      <c r="E8" s="3" t="s">
        <v>0</v>
      </c>
      <c r="F8" s="30">
        <v>110</v>
      </c>
      <c r="G8" s="3"/>
      <c r="H8" s="70">
        <f>SUMPRODUCT(C8:D8,$C$3:$D$3)</f>
        <v>59.999999999404658</v>
      </c>
      <c r="I8" s="5" t="s">
        <v>0</v>
      </c>
      <c r="J8" s="73">
        <f>F8</f>
        <v>110</v>
      </c>
      <c r="L8" s="6">
        <f>{100;100;0.00000000001;0.0000000000005;TRUE;FALSE;FALSE;1;1;1;0.000000000001;TRUE}</f>
        <v>100</v>
      </c>
    </row>
    <row r="9" spans="1:1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pans="1:15">
      <c r="A10" s="2" t="s">
        <v>26</v>
      </c>
      <c r="M10" s="143" t="s">
        <v>114</v>
      </c>
      <c r="N10" s="144">
        <f>10^4</f>
        <v>10000</v>
      </c>
    </row>
    <row r="11" spans="1:15" ht="13.5" thickBot="1">
      <c r="C11" s="33" t="s">
        <v>33</v>
      </c>
      <c r="E11" s="33" t="s">
        <v>34</v>
      </c>
      <c r="K11" t="s">
        <v>20</v>
      </c>
    </row>
    <row r="12" spans="1:15" ht="15" thickBot="1">
      <c r="C12" s="22" t="s">
        <v>5</v>
      </c>
      <c r="D12" s="23" t="s">
        <v>6</v>
      </c>
      <c r="E12" s="16" t="s">
        <v>7</v>
      </c>
      <c r="F12" s="17" t="s">
        <v>8</v>
      </c>
      <c r="G12" s="18" t="s">
        <v>9</v>
      </c>
    </row>
    <row r="13" spans="1:15" ht="13.5" thickBot="1">
      <c r="B13" s="7"/>
      <c r="C13" s="135">
        <f>C4</f>
        <v>0.56000000000000005</v>
      </c>
      <c r="D13" s="136">
        <f>D4</f>
        <v>0.42</v>
      </c>
      <c r="E13" s="29">
        <v>0</v>
      </c>
      <c r="F13" s="24">
        <v>0</v>
      </c>
      <c r="G13" s="25">
        <v>0</v>
      </c>
      <c r="L13" s="1" t="s">
        <v>21</v>
      </c>
    </row>
    <row r="14" spans="1:15" ht="14.25">
      <c r="A14" s="2" t="s">
        <v>51</v>
      </c>
      <c r="B14" s="132" t="s">
        <v>28</v>
      </c>
      <c r="C14" s="137">
        <f t="shared" ref="C14:D16" si="0">C6</f>
        <v>1</v>
      </c>
      <c r="D14" s="110">
        <f t="shared" si="0"/>
        <v>2</v>
      </c>
      <c r="E14" s="139">
        <v>1</v>
      </c>
      <c r="F14" s="58">
        <v>0</v>
      </c>
      <c r="G14" s="110">
        <v>0</v>
      </c>
      <c r="K14" s="5">
        <f>F6</f>
        <v>240</v>
      </c>
      <c r="L14" s="146">
        <f>IF(C14&gt;0,K14/C14,$N$10)</f>
        <v>240</v>
      </c>
    </row>
    <row r="15" spans="1:15" ht="14.25">
      <c r="A15" s="2" t="s">
        <v>52</v>
      </c>
      <c r="B15" s="133" t="s">
        <v>29</v>
      </c>
      <c r="C15" s="114">
        <f t="shared" si="0"/>
        <v>1.5</v>
      </c>
      <c r="D15" s="116">
        <f t="shared" si="0"/>
        <v>1</v>
      </c>
      <c r="E15" s="125">
        <v>0</v>
      </c>
      <c r="F15" s="10">
        <v>1</v>
      </c>
      <c r="G15" s="116">
        <v>0</v>
      </c>
      <c r="K15" s="128">
        <f>F7</f>
        <v>180</v>
      </c>
      <c r="L15" s="146">
        <f>IF(C15&gt;0,K15/C15,$N$10)</f>
        <v>120</v>
      </c>
    </row>
    <row r="16" spans="1:15" ht="15" thickBot="1">
      <c r="A16" s="2" t="s">
        <v>53</v>
      </c>
      <c r="B16" s="134" t="s">
        <v>30</v>
      </c>
      <c r="C16" s="115">
        <f t="shared" si="0"/>
        <v>1</v>
      </c>
      <c r="D16" s="140">
        <f t="shared" si="0"/>
        <v>0</v>
      </c>
      <c r="E16" s="112">
        <v>0</v>
      </c>
      <c r="F16" s="141">
        <v>0</v>
      </c>
      <c r="G16" s="140">
        <v>1</v>
      </c>
      <c r="K16" s="128">
        <f>F8</f>
        <v>110</v>
      </c>
      <c r="L16" s="146">
        <f>IF(C16&gt;0,K16/C16,$N$10)</f>
        <v>110</v>
      </c>
      <c r="M16" t="s">
        <v>22</v>
      </c>
      <c r="N16" s="2" t="s">
        <v>35</v>
      </c>
    </row>
    <row r="17" spans="1:16">
      <c r="A17" s="2" t="s">
        <v>54</v>
      </c>
      <c r="B17" s="1" t="s">
        <v>23</v>
      </c>
      <c r="C17" s="63">
        <f>C13-$E$13*C14-$F$13*C15-$G$13*C16</f>
        <v>0.56000000000000005</v>
      </c>
      <c r="D17" s="93">
        <f>D13-$E$13*D14-$F$13*D15-$G$13*D16</f>
        <v>0.42</v>
      </c>
      <c r="E17" s="11">
        <f>E13-$E$13*E14-$F$13*E15-$G$13*E16</f>
        <v>0</v>
      </c>
      <c r="F17" s="11">
        <f>F13-$E$13*F14-$F$13*F15-$G$13*F16</f>
        <v>0</v>
      </c>
      <c r="G17" s="11">
        <f>G13-$E$13*G14-$F$13*G15-$G$13*G16</f>
        <v>0</v>
      </c>
    </row>
    <row r="18" spans="1:16" ht="13.5" thickBot="1">
      <c r="A18" s="2"/>
      <c r="B18" s="1"/>
      <c r="C18" s="145" t="s">
        <v>32</v>
      </c>
      <c r="D18" s="93"/>
      <c r="E18" s="11"/>
      <c r="F18" s="11"/>
      <c r="G18" s="11"/>
    </row>
    <row r="19" spans="1:16" ht="13.5" thickBot="1">
      <c r="A19" s="77"/>
      <c r="B19" s="27"/>
      <c r="D19" s="79"/>
      <c r="E19" s="80"/>
      <c r="F19" s="80"/>
      <c r="G19" s="80"/>
      <c r="H19" s="77"/>
      <c r="I19" s="77"/>
      <c r="J19" s="84" t="s">
        <v>24</v>
      </c>
      <c r="K19" s="131">
        <f>E13*K14+F13*K15+G13*K16</f>
        <v>0</v>
      </c>
      <c r="L19" s="126">
        <f>K19+L16*C17</f>
        <v>61.600000000000009</v>
      </c>
      <c r="M19" s="85" t="s">
        <v>67</v>
      </c>
      <c r="N19" s="77"/>
    </row>
    <row r="20" spans="1:16" ht="14.25">
      <c r="A20" s="2" t="s">
        <v>55</v>
      </c>
      <c r="B20" s="37" t="s">
        <v>28</v>
      </c>
      <c r="C20" s="139">
        <f t="shared" ref="C20:G21" si="1">C14-$O20*C$22</f>
        <v>0</v>
      </c>
      <c r="D20" s="62">
        <f t="shared" si="1"/>
        <v>2</v>
      </c>
      <c r="E20" s="28">
        <f t="shared" si="1"/>
        <v>1</v>
      </c>
      <c r="F20" s="28">
        <f t="shared" si="1"/>
        <v>0</v>
      </c>
      <c r="G20" s="28">
        <f t="shared" si="1"/>
        <v>-1</v>
      </c>
      <c r="H20" s="81"/>
      <c r="J20" s="81"/>
      <c r="K20" s="93">
        <f>K14-$O20*K$22</f>
        <v>130</v>
      </c>
      <c r="L20" s="55">
        <f>IF(D20&gt;0,K20/D20,$N$10)</f>
        <v>65</v>
      </c>
      <c r="M20" s="8" t="s">
        <v>105</v>
      </c>
      <c r="N20" s="32"/>
      <c r="O20" s="150">
        <f>$C14</f>
        <v>1</v>
      </c>
    </row>
    <row r="21" spans="1:16" ht="14.25">
      <c r="A21" s="2" t="s">
        <v>56</v>
      </c>
      <c r="B21" s="37" t="s">
        <v>29</v>
      </c>
      <c r="C21" s="12">
        <f t="shared" si="1"/>
        <v>0</v>
      </c>
      <c r="D21" s="62">
        <f t="shared" si="1"/>
        <v>1</v>
      </c>
      <c r="E21" s="12">
        <f t="shared" si="1"/>
        <v>0</v>
      </c>
      <c r="F21" s="12">
        <f t="shared" si="1"/>
        <v>1</v>
      </c>
      <c r="G21" s="12">
        <f t="shared" si="1"/>
        <v>-1.5</v>
      </c>
      <c r="K21" s="87">
        <f>K15-$O21*K$22</f>
        <v>15</v>
      </c>
      <c r="L21" s="55">
        <f>IF(D21&gt;0,K21/D21,$N$10)</f>
        <v>15</v>
      </c>
      <c r="M21" s="8" t="s">
        <v>106</v>
      </c>
      <c r="N21" s="32"/>
      <c r="O21" s="148">
        <f>$C15</f>
        <v>1.5</v>
      </c>
      <c r="P21" s="2" t="s">
        <v>35</v>
      </c>
    </row>
    <row r="22" spans="1:16" ht="15" thickBot="1">
      <c r="A22" s="2" t="s">
        <v>57</v>
      </c>
      <c r="B22" s="36" t="s">
        <v>36</v>
      </c>
      <c r="C22" s="28">
        <f>C16/$O22</f>
        <v>1</v>
      </c>
      <c r="D22" s="62">
        <f>D16/$O22</f>
        <v>0</v>
      </c>
      <c r="E22" s="28">
        <f>E16/$O22</f>
        <v>0</v>
      </c>
      <c r="F22" s="28">
        <f>F16/$O22</f>
        <v>0</v>
      </c>
      <c r="G22" s="28">
        <f>G16/$O22</f>
        <v>1</v>
      </c>
      <c r="K22" s="93">
        <f>K16/$O22</f>
        <v>110</v>
      </c>
      <c r="L22" s="55">
        <f>IF(D22&gt;0,K22/D22,$N$10)</f>
        <v>10000</v>
      </c>
      <c r="M22" t="s">
        <v>104</v>
      </c>
      <c r="N22" s="32"/>
      <c r="O22" s="149">
        <f>$C16</f>
        <v>1</v>
      </c>
    </row>
    <row r="23" spans="1:16">
      <c r="A23" s="2" t="s">
        <v>58</v>
      </c>
      <c r="B23" s="1" t="s">
        <v>23</v>
      </c>
      <c r="C23" s="28">
        <f>C17-$O23*C$22</f>
        <v>0</v>
      </c>
      <c r="D23" s="63">
        <f>D17-$O23*D$22</f>
        <v>0.42</v>
      </c>
      <c r="E23" s="28">
        <f>E17-$O23*E$22</f>
        <v>0</v>
      </c>
      <c r="F23" s="28">
        <f>F17-$O23*F$22</f>
        <v>0</v>
      </c>
      <c r="G23" s="28">
        <f>G17-$O23*G$22</f>
        <v>-0.56000000000000005</v>
      </c>
      <c r="J23" s="32" t="s">
        <v>99</v>
      </c>
      <c r="K23" s="127">
        <f>K17+$O23*K$22</f>
        <v>61.600000000000009</v>
      </c>
      <c r="L23" s="33"/>
      <c r="M23" t="s">
        <v>107</v>
      </c>
      <c r="O23" s="73">
        <f>$C17</f>
        <v>0.56000000000000005</v>
      </c>
    </row>
    <row r="24" spans="1:16" ht="13.5" thickBot="1">
      <c r="A24" s="2"/>
      <c r="B24" s="1"/>
      <c r="C24" s="28"/>
      <c r="D24" s="145" t="s">
        <v>32</v>
      </c>
      <c r="E24" s="28"/>
      <c r="F24" s="28"/>
      <c r="G24" s="28"/>
      <c r="J24" s="32"/>
      <c r="K24" s="127"/>
      <c r="L24" s="33"/>
    </row>
    <row r="25" spans="1:16" ht="13.5" thickBot="1">
      <c r="A25" s="77"/>
      <c r="B25" s="77"/>
      <c r="C25" s="77"/>
      <c r="D25" s="79"/>
      <c r="E25" s="77"/>
      <c r="F25" s="77"/>
      <c r="G25" s="77"/>
      <c r="H25" s="77"/>
      <c r="I25" s="77"/>
      <c r="J25" s="84" t="s">
        <v>24</v>
      </c>
      <c r="K25" s="131">
        <f>C13*K22+E13*K20+F13*K21</f>
        <v>61.600000000000009</v>
      </c>
      <c r="L25" s="80">
        <f>K25+L21*D23</f>
        <v>67.900000000000006</v>
      </c>
      <c r="M25" s="85" t="s">
        <v>67</v>
      </c>
      <c r="N25" s="77"/>
      <c r="O25" s="8"/>
    </row>
    <row r="26" spans="1:16" ht="14.25">
      <c r="A26" s="2" t="s">
        <v>59</v>
      </c>
      <c r="B26" s="37" t="s">
        <v>28</v>
      </c>
      <c r="C26" s="30">
        <f>C20-$O26*C$27</f>
        <v>0</v>
      </c>
      <c r="D26" s="30">
        <f>D20-$O26*D$27</f>
        <v>0</v>
      </c>
      <c r="E26" s="30">
        <f>E20-$O26*E$27</f>
        <v>1</v>
      </c>
      <c r="F26" s="30">
        <f>F20-$O26*F$27</f>
        <v>-2</v>
      </c>
      <c r="G26" s="61">
        <f>G20-$O26*G$27</f>
        <v>2</v>
      </c>
      <c r="K26" s="138">
        <f>K20-$O26*K$27</f>
        <v>100</v>
      </c>
      <c r="L26" s="55">
        <f>IF(G26&gt;0,K26/G26,$N$10)</f>
        <v>50</v>
      </c>
      <c r="M26" s="8" t="s">
        <v>108</v>
      </c>
      <c r="O26" s="150">
        <f>$D20</f>
        <v>2</v>
      </c>
      <c r="P26" s="2" t="s">
        <v>35</v>
      </c>
    </row>
    <row r="27" spans="1:16" ht="14.25">
      <c r="A27" s="91" t="s">
        <v>60</v>
      </c>
      <c r="B27" s="37" t="s">
        <v>31</v>
      </c>
      <c r="C27" s="28">
        <f>C21/$O27</f>
        <v>0</v>
      </c>
      <c r="D27" s="28">
        <f>D21/$O27</f>
        <v>1</v>
      </c>
      <c r="E27" s="28">
        <f>E21/$O27</f>
        <v>0</v>
      </c>
      <c r="F27" s="28">
        <f>F21/$O27</f>
        <v>1</v>
      </c>
      <c r="G27" s="62">
        <f>G21/$O27</f>
        <v>-1.5</v>
      </c>
      <c r="K27" s="93">
        <f>K21/$O27</f>
        <v>15</v>
      </c>
      <c r="L27" s="55">
        <f>IF(G27&gt;0,K27/G27,$N$10)</f>
        <v>10000</v>
      </c>
      <c r="M27" t="s">
        <v>110</v>
      </c>
      <c r="O27" s="148">
        <f>$D21</f>
        <v>1</v>
      </c>
    </row>
    <row r="28" spans="1:16" ht="15" thickBot="1">
      <c r="A28" s="91" t="s">
        <v>63</v>
      </c>
      <c r="B28" s="36" t="s">
        <v>36</v>
      </c>
      <c r="C28" s="10">
        <f t="shared" ref="C28:G29" si="2">C22-$O28*C$27</f>
        <v>1</v>
      </c>
      <c r="D28" s="10">
        <f t="shared" si="2"/>
        <v>0</v>
      </c>
      <c r="E28" s="10">
        <f t="shared" si="2"/>
        <v>0</v>
      </c>
      <c r="F28" s="10">
        <f t="shared" si="2"/>
        <v>0</v>
      </c>
      <c r="G28" s="61">
        <f t="shared" si="2"/>
        <v>1</v>
      </c>
      <c r="K28" s="128">
        <f>K22-$O28*K$27</f>
        <v>110</v>
      </c>
      <c r="L28" s="55">
        <f>IF(G28&gt;0,K28/G28,$N$10)</f>
        <v>110</v>
      </c>
      <c r="M28" s="8" t="s">
        <v>109</v>
      </c>
      <c r="O28" s="149">
        <f>$D22</f>
        <v>0</v>
      </c>
    </row>
    <row r="29" spans="1:16">
      <c r="A29" s="91" t="s">
        <v>64</v>
      </c>
      <c r="B29" s="1" t="s">
        <v>23</v>
      </c>
      <c r="C29" s="10">
        <f t="shared" si="2"/>
        <v>0</v>
      </c>
      <c r="D29" s="10">
        <f t="shared" si="2"/>
        <v>0</v>
      </c>
      <c r="E29" s="10">
        <f t="shared" si="2"/>
        <v>0</v>
      </c>
      <c r="F29" s="10">
        <f t="shared" si="2"/>
        <v>-0.42</v>
      </c>
      <c r="G29" s="151">
        <f t="shared" si="2"/>
        <v>6.9999999999999951E-2</v>
      </c>
      <c r="J29" s="32" t="s">
        <v>99</v>
      </c>
      <c r="K29" s="130">
        <f>K23+$O29*K$27</f>
        <v>67.900000000000006</v>
      </c>
      <c r="L29" s="33"/>
      <c r="M29" t="s">
        <v>75</v>
      </c>
      <c r="O29" s="73">
        <f>$D23</f>
        <v>0.42</v>
      </c>
    </row>
    <row r="30" spans="1:16" ht="13.5" thickBot="1">
      <c r="A30" s="91"/>
      <c r="B30" s="1"/>
      <c r="C30" s="10"/>
      <c r="D30" s="10"/>
      <c r="E30" s="10"/>
      <c r="F30" s="10"/>
      <c r="G30" s="145" t="s">
        <v>32</v>
      </c>
      <c r="J30" s="32"/>
      <c r="K30" s="130"/>
      <c r="L30" s="33"/>
    </row>
    <row r="31" spans="1:16" ht="13.5" thickBot="1">
      <c r="A31" s="142"/>
      <c r="B31" s="27"/>
      <c r="C31" s="47"/>
      <c r="D31" s="47"/>
      <c r="E31" s="47"/>
      <c r="F31" s="47"/>
      <c r="G31" s="77"/>
      <c r="H31" s="77"/>
      <c r="I31" s="77"/>
      <c r="J31" s="84" t="s">
        <v>24</v>
      </c>
      <c r="K31" s="109">
        <f>C13*K28+D13*K27+E13*K26</f>
        <v>67.900000000000006</v>
      </c>
      <c r="L31" s="80">
        <f>K31+L26*G29</f>
        <v>71.400000000000006</v>
      </c>
      <c r="M31" s="85" t="s">
        <v>67</v>
      </c>
      <c r="N31" s="77"/>
      <c r="O31" s="8"/>
    </row>
    <row r="32" spans="1:16" ht="14.25">
      <c r="A32" s="2" t="s">
        <v>65</v>
      </c>
      <c r="B32" s="37" t="s">
        <v>30</v>
      </c>
      <c r="C32" s="10">
        <f>C26/$O32</f>
        <v>0</v>
      </c>
      <c r="D32" s="10">
        <f>D26/$O32</f>
        <v>0</v>
      </c>
      <c r="E32" s="10">
        <f>E26/$O32</f>
        <v>0.5</v>
      </c>
      <c r="F32" s="10">
        <f>F26/$O32</f>
        <v>-1</v>
      </c>
      <c r="G32" s="10">
        <f>G26/$O32</f>
        <v>1</v>
      </c>
      <c r="K32" s="128">
        <f>K26/$O32</f>
        <v>50</v>
      </c>
      <c r="M32" t="s">
        <v>111</v>
      </c>
      <c r="O32" s="150">
        <f>$G26</f>
        <v>2</v>
      </c>
    </row>
    <row r="33" spans="1:15" ht="14.25">
      <c r="A33" s="91" t="s">
        <v>62</v>
      </c>
      <c r="B33" s="37" t="s">
        <v>31</v>
      </c>
      <c r="C33" s="28">
        <f t="shared" ref="C33:G35" si="3">C27-$O33*C$32</f>
        <v>0</v>
      </c>
      <c r="D33" s="28">
        <f t="shared" si="3"/>
        <v>1</v>
      </c>
      <c r="E33" s="28">
        <f t="shared" si="3"/>
        <v>0.75</v>
      </c>
      <c r="F33" s="28">
        <f t="shared" si="3"/>
        <v>-0.5</v>
      </c>
      <c r="G33" s="28">
        <f t="shared" si="3"/>
        <v>0</v>
      </c>
      <c r="K33" s="93">
        <f>K27-$O33*K$32</f>
        <v>90</v>
      </c>
      <c r="M33" s="8" t="s">
        <v>112</v>
      </c>
      <c r="O33" s="148">
        <f>$G27</f>
        <v>-1.5</v>
      </c>
    </row>
    <row r="34" spans="1:15" ht="15" thickBot="1">
      <c r="A34" s="91" t="s">
        <v>61</v>
      </c>
      <c r="B34" s="36" t="s">
        <v>36</v>
      </c>
      <c r="C34" s="28">
        <f t="shared" si="3"/>
        <v>1</v>
      </c>
      <c r="D34" s="28">
        <f t="shared" si="3"/>
        <v>0</v>
      </c>
      <c r="E34" s="28">
        <f t="shared" si="3"/>
        <v>-0.5</v>
      </c>
      <c r="F34" s="28">
        <f t="shared" si="3"/>
        <v>1</v>
      </c>
      <c r="G34" s="28">
        <f t="shared" si="3"/>
        <v>0</v>
      </c>
      <c r="K34" s="93">
        <f>K28-$O34*K$32</f>
        <v>60</v>
      </c>
      <c r="M34" s="8" t="s">
        <v>113</v>
      </c>
      <c r="O34" s="149">
        <f>$G28</f>
        <v>1</v>
      </c>
    </row>
    <row r="35" spans="1:15" ht="13.5" thickBot="1">
      <c r="A35" s="91" t="s">
        <v>66</v>
      </c>
      <c r="B35" s="1" t="s">
        <v>23</v>
      </c>
      <c r="C35" s="28">
        <f t="shared" si="3"/>
        <v>0</v>
      </c>
      <c r="D35" s="28">
        <f t="shared" si="3"/>
        <v>0</v>
      </c>
      <c r="E35" s="152">
        <f t="shared" si="3"/>
        <v>-3.4999999999999976E-2</v>
      </c>
      <c r="F35" s="28">
        <f t="shared" si="3"/>
        <v>-0.35000000000000003</v>
      </c>
      <c r="G35" s="28">
        <f t="shared" si="3"/>
        <v>0</v>
      </c>
      <c r="H35" t="s">
        <v>83</v>
      </c>
      <c r="J35" s="32" t="s">
        <v>99</v>
      </c>
      <c r="K35" s="127">
        <f>K29+$O35*K$32</f>
        <v>71.400000000000006</v>
      </c>
      <c r="M35" t="s">
        <v>75</v>
      </c>
      <c r="O35" s="73">
        <f>$G29</f>
        <v>6.9999999999999951E-2</v>
      </c>
    </row>
    <row r="36" spans="1:15" ht="13.5" thickBot="1">
      <c r="A36" s="91"/>
      <c r="B36" s="1"/>
      <c r="C36" s="28"/>
      <c r="D36" s="28"/>
      <c r="E36" s="28"/>
      <c r="F36" s="28"/>
      <c r="J36" s="14" t="s">
        <v>24</v>
      </c>
      <c r="K36" s="109">
        <f>C13*K34+D13*K33+G13*K32</f>
        <v>71.400000000000006</v>
      </c>
      <c r="L36" t="s">
        <v>37</v>
      </c>
    </row>
    <row r="37" spans="1:1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</row>
  </sheetData>
  <conditionalFormatting sqref="L20:L22">
    <cfRule type="cellIs" dxfId="3" priority="4" operator="equal">
      <formula>MIN($L$20:$L$22)</formula>
    </cfRule>
  </conditionalFormatting>
  <conditionalFormatting sqref="L14:L16">
    <cfRule type="cellIs" dxfId="2" priority="3" stopIfTrue="1" operator="equal">
      <formula>MIN($L$14:$L$16)</formula>
    </cfRule>
  </conditionalFormatting>
  <conditionalFormatting sqref="L26:L28">
    <cfRule type="cellIs" dxfId="1" priority="1" stopIfTrue="1" operator="equal">
      <formula>MIN($L$26:$L$28)</formula>
    </cfRule>
    <cfRule type="cellIs" dxfId="0" priority="2" operator="equal">
      <formula>MIN($L$20:$L$22)</formula>
    </cfRule>
  </conditionalFormatting>
  <pageMargins left="0.25" right="0.2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3313" r:id="rId4">
          <objectPr defaultSize="0" autoPict="0" r:id="rId5">
            <anchor moveWithCells="1" sizeWithCells="1">
              <from>
                <xdr:col>12</xdr:col>
                <xdr:colOff>9525</xdr:colOff>
                <xdr:row>0</xdr:row>
                <xdr:rowOff>0</xdr:rowOff>
              </from>
              <to>
                <xdr:col>16</xdr:col>
                <xdr:colOff>190500</xdr:colOff>
                <xdr:row>5</xdr:row>
                <xdr:rowOff>9525</xdr:rowOff>
              </to>
            </anchor>
          </objectPr>
        </oleObject>
      </mc:Choice>
      <mc:Fallback>
        <oleObject progId="Equation.3" shapeId="13313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43"/>
  <sheetViews>
    <sheetView zoomScaleNormal="100" workbookViewId="0"/>
  </sheetViews>
  <sheetFormatPr defaultColWidth="7.83203125" defaultRowHeight="12.75"/>
  <cols>
    <col min="9" max="9" width="7.83203125" customWidth="1"/>
    <col min="12" max="12" width="8.5" bestFit="1" customWidth="1"/>
    <col min="18" max="18" width="8.83203125" bestFit="1" customWidth="1"/>
  </cols>
  <sheetData>
    <row r="1" spans="1:20" ht="13.5">
      <c r="A1" s="147">
        <v>41699</v>
      </c>
      <c r="C1" s="2" t="s">
        <v>102</v>
      </c>
      <c r="M1" s="2" t="s">
        <v>162</v>
      </c>
      <c r="T1" s="165"/>
    </row>
    <row r="2" spans="1:20" ht="13.5">
      <c r="A2" s="147"/>
      <c r="D2" s="183" t="s">
        <v>161</v>
      </c>
      <c r="E2" s="184"/>
      <c r="F2" s="184"/>
      <c r="G2" s="184"/>
      <c r="T2" s="165"/>
    </row>
    <row r="3" spans="1:20" ht="15.75">
      <c r="A3" s="154" t="s">
        <v>115</v>
      </c>
      <c r="B3" s="155" t="s">
        <v>116</v>
      </c>
      <c r="C3" s="156">
        <v>0.56000000000000005</v>
      </c>
      <c r="D3" s="156" t="s">
        <v>118</v>
      </c>
      <c r="E3" s="157" t="s">
        <v>117</v>
      </c>
      <c r="F3" s="156" t="s">
        <v>119</v>
      </c>
      <c r="T3" s="165"/>
    </row>
    <row r="4" spans="1:20" ht="15.75">
      <c r="A4" s="147"/>
      <c r="B4" s="11" t="s">
        <v>120</v>
      </c>
      <c r="C4" s="158"/>
      <c r="D4" s="159" t="s">
        <v>118</v>
      </c>
      <c r="E4" s="160" t="s">
        <v>131</v>
      </c>
      <c r="F4" s="159" t="s">
        <v>119</v>
      </c>
      <c r="G4" s="161" t="s">
        <v>121</v>
      </c>
      <c r="H4" s="162">
        <v>240</v>
      </c>
      <c r="T4" s="165"/>
    </row>
    <row r="5" spans="1:20" ht="15.75">
      <c r="A5" s="147"/>
      <c r="C5" s="159">
        <v>1.5</v>
      </c>
      <c r="D5" s="159" t="s">
        <v>118</v>
      </c>
      <c r="E5" s="160" t="s">
        <v>122</v>
      </c>
      <c r="F5" s="159" t="s">
        <v>119</v>
      </c>
      <c r="G5" s="161" t="s">
        <v>121</v>
      </c>
      <c r="H5" s="162">
        <v>180</v>
      </c>
      <c r="T5" s="165"/>
    </row>
    <row r="6" spans="1:20" ht="15.75">
      <c r="A6" s="147"/>
      <c r="C6" s="158"/>
      <c r="D6" s="159" t="s">
        <v>118</v>
      </c>
      <c r="E6" s="160"/>
      <c r="F6" s="159"/>
      <c r="G6" s="161" t="s">
        <v>121</v>
      </c>
      <c r="H6" s="162">
        <v>110</v>
      </c>
      <c r="I6" s="166" t="s">
        <v>142</v>
      </c>
      <c r="K6" s="153" t="s">
        <v>130</v>
      </c>
      <c r="T6" s="165"/>
    </row>
    <row r="7" spans="1:20" ht="15.75">
      <c r="A7" s="147"/>
      <c r="C7" s="158"/>
      <c r="D7" s="159" t="s">
        <v>118</v>
      </c>
      <c r="E7" s="160"/>
      <c r="F7" s="159"/>
      <c r="G7" s="161" t="s">
        <v>123</v>
      </c>
      <c r="H7" s="162">
        <v>130</v>
      </c>
      <c r="I7" s="166" t="s">
        <v>142</v>
      </c>
      <c r="K7" s="164" t="s">
        <v>129</v>
      </c>
      <c r="T7" s="165"/>
    </row>
    <row r="8" spans="1:20" ht="15">
      <c r="A8" s="2" t="s">
        <v>124</v>
      </c>
      <c r="F8" s="163" t="s">
        <v>125</v>
      </c>
      <c r="I8" s="2" t="s">
        <v>127</v>
      </c>
      <c r="T8" s="165"/>
    </row>
    <row r="9" spans="1:20">
      <c r="C9" s="153" t="s">
        <v>139</v>
      </c>
      <c r="F9" s="163" t="s">
        <v>126</v>
      </c>
      <c r="K9" s="153" t="s">
        <v>128</v>
      </c>
      <c r="T9" s="165"/>
    </row>
    <row r="10" spans="1:20" ht="16.5">
      <c r="B10" s="153" t="s">
        <v>137</v>
      </c>
      <c r="F10" s="163"/>
      <c r="H10" s="153"/>
      <c r="J10" s="153" t="s">
        <v>138</v>
      </c>
      <c r="K10" s="153"/>
      <c r="T10" s="165"/>
    </row>
    <row r="11" spans="1:20">
      <c r="B11" s="2" t="s">
        <v>144</v>
      </c>
      <c r="F11" s="163"/>
      <c r="H11" s="153"/>
      <c r="J11" s="153"/>
      <c r="K11" s="153"/>
      <c r="T11" s="165"/>
    </row>
    <row r="12" spans="1:20">
      <c r="B12" s="2"/>
      <c r="D12" s="153" t="s">
        <v>149</v>
      </c>
      <c r="F12" s="153" t="s">
        <v>149</v>
      </c>
      <c r="H12" s="153" t="s">
        <v>133</v>
      </c>
      <c r="J12" s="153" t="s">
        <v>133</v>
      </c>
      <c r="K12" s="153"/>
      <c r="L12" s="153" t="s">
        <v>133</v>
      </c>
      <c r="N12" s="153" t="s">
        <v>133</v>
      </c>
      <c r="T12" s="165"/>
    </row>
    <row r="13" spans="1:20" ht="15.75">
      <c r="A13" s="154" t="s">
        <v>115</v>
      </c>
      <c r="B13" s="155" t="s">
        <v>116</v>
      </c>
      <c r="C13" s="156">
        <v>0.56000000000000005</v>
      </c>
      <c r="D13" s="156" t="s">
        <v>118</v>
      </c>
      <c r="E13" s="157" t="s">
        <v>117</v>
      </c>
      <c r="F13" s="156" t="s">
        <v>119</v>
      </c>
      <c r="G13" s="157" t="s">
        <v>135</v>
      </c>
      <c r="H13" s="156" t="s">
        <v>132</v>
      </c>
      <c r="I13" s="157" t="s">
        <v>135</v>
      </c>
      <c r="J13" s="156" t="s">
        <v>134</v>
      </c>
      <c r="K13" s="157" t="s">
        <v>135</v>
      </c>
      <c r="L13" s="156" t="s">
        <v>136</v>
      </c>
      <c r="M13" s="157" t="s">
        <v>135</v>
      </c>
      <c r="N13" s="156" t="s">
        <v>140</v>
      </c>
      <c r="T13" s="165"/>
    </row>
    <row r="14" spans="1:20" ht="15.75">
      <c r="A14" s="147"/>
      <c r="B14" s="11" t="s">
        <v>120</v>
      </c>
      <c r="C14" s="158"/>
      <c r="D14" s="159" t="s">
        <v>118</v>
      </c>
      <c r="E14" s="160" t="s">
        <v>131</v>
      </c>
      <c r="F14" s="159" t="s">
        <v>119</v>
      </c>
      <c r="G14" s="167" t="s">
        <v>122</v>
      </c>
      <c r="H14" s="168" t="s">
        <v>132</v>
      </c>
      <c r="I14" s="160" t="s">
        <v>135</v>
      </c>
      <c r="J14" s="159" t="s">
        <v>134</v>
      </c>
      <c r="K14" s="160" t="s">
        <v>135</v>
      </c>
      <c r="L14" s="159" t="s">
        <v>136</v>
      </c>
      <c r="M14" s="160" t="s">
        <v>135</v>
      </c>
      <c r="N14" s="159" t="s">
        <v>140</v>
      </c>
      <c r="O14" s="161" t="s">
        <v>88</v>
      </c>
      <c r="P14" s="162">
        <f>$H$4</f>
        <v>240</v>
      </c>
      <c r="T14" s="165"/>
    </row>
    <row r="15" spans="1:20" ht="15.75">
      <c r="A15" s="147"/>
      <c r="C15" s="159">
        <v>1.5</v>
      </c>
      <c r="D15" s="159" t="s">
        <v>118</v>
      </c>
      <c r="E15" s="160" t="s">
        <v>122</v>
      </c>
      <c r="F15" s="159" t="s">
        <v>119</v>
      </c>
      <c r="G15" s="160" t="s">
        <v>135</v>
      </c>
      <c r="H15" s="159" t="s">
        <v>132</v>
      </c>
      <c r="I15" s="167" t="s">
        <v>122</v>
      </c>
      <c r="J15" s="168" t="s">
        <v>134</v>
      </c>
      <c r="K15" s="160" t="s">
        <v>135</v>
      </c>
      <c r="L15" s="159" t="s">
        <v>136</v>
      </c>
      <c r="M15" s="160" t="s">
        <v>135</v>
      </c>
      <c r="N15" s="159" t="s">
        <v>140</v>
      </c>
      <c r="O15" s="161" t="s">
        <v>88</v>
      </c>
      <c r="P15" s="162">
        <f>$H$5</f>
        <v>180</v>
      </c>
      <c r="T15" s="165"/>
    </row>
    <row r="16" spans="1:20" ht="15.75">
      <c r="A16" s="147"/>
      <c r="C16" s="158"/>
      <c r="D16" s="159" t="s">
        <v>118</v>
      </c>
      <c r="E16" s="160" t="s">
        <v>135</v>
      </c>
      <c r="F16" s="159" t="s">
        <v>119</v>
      </c>
      <c r="G16" s="160" t="s">
        <v>135</v>
      </c>
      <c r="H16" s="159" t="s">
        <v>132</v>
      </c>
      <c r="I16" s="160" t="s">
        <v>135</v>
      </c>
      <c r="J16" s="159" t="s">
        <v>134</v>
      </c>
      <c r="K16" s="167" t="s">
        <v>122</v>
      </c>
      <c r="L16" s="168" t="s">
        <v>136</v>
      </c>
      <c r="M16" s="160" t="s">
        <v>135</v>
      </c>
      <c r="N16" s="159" t="s">
        <v>140</v>
      </c>
      <c r="O16" s="161" t="s">
        <v>88</v>
      </c>
      <c r="P16" s="162">
        <f>$H$6</f>
        <v>110</v>
      </c>
      <c r="T16" s="165"/>
    </row>
    <row r="17" spans="1:20" ht="15.75">
      <c r="A17" s="147"/>
      <c r="C17" s="158"/>
      <c r="D17" s="159" t="s">
        <v>118</v>
      </c>
      <c r="E17" s="160" t="s">
        <v>135</v>
      </c>
      <c r="F17" s="159" t="s">
        <v>119</v>
      </c>
      <c r="G17" s="160" t="s">
        <v>135</v>
      </c>
      <c r="H17" s="159" t="s">
        <v>132</v>
      </c>
      <c r="I17" s="160" t="s">
        <v>135</v>
      </c>
      <c r="J17" s="159" t="s">
        <v>134</v>
      </c>
      <c r="K17" s="160" t="s">
        <v>135</v>
      </c>
      <c r="L17" s="159" t="s">
        <v>136</v>
      </c>
      <c r="M17" s="167" t="s">
        <v>141</v>
      </c>
      <c r="N17" s="168" t="s">
        <v>140</v>
      </c>
      <c r="O17" s="161" t="s">
        <v>88</v>
      </c>
      <c r="P17" s="162">
        <f>$H$7</f>
        <v>130</v>
      </c>
      <c r="T17" s="165"/>
    </row>
    <row r="18" spans="1:20">
      <c r="A18" s="153" t="s">
        <v>143</v>
      </c>
      <c r="T18" s="165"/>
    </row>
    <row r="19" spans="1:20">
      <c r="B19" s="2" t="s">
        <v>145</v>
      </c>
      <c r="K19" s="103" t="s">
        <v>146</v>
      </c>
      <c r="Q19" s="153" t="s">
        <v>151</v>
      </c>
      <c r="R19" s="169">
        <f>10^2</f>
        <v>100</v>
      </c>
      <c r="T19" s="165"/>
    </row>
    <row r="20" spans="1:20">
      <c r="B20" s="2"/>
      <c r="D20" s="153" t="s">
        <v>149</v>
      </c>
      <c r="F20" s="153" t="s">
        <v>149</v>
      </c>
      <c r="H20" s="153" t="s">
        <v>133</v>
      </c>
      <c r="J20" s="153" t="s">
        <v>133</v>
      </c>
      <c r="K20" s="153"/>
      <c r="L20" s="153" t="s">
        <v>133</v>
      </c>
      <c r="N20" s="153" t="s">
        <v>133</v>
      </c>
      <c r="P20" s="153" t="s">
        <v>147</v>
      </c>
      <c r="R20" s="11" t="s">
        <v>152</v>
      </c>
      <c r="T20" s="165"/>
    </row>
    <row r="21" spans="1:20" ht="15.75">
      <c r="A21" s="154" t="s">
        <v>115</v>
      </c>
      <c r="B21" s="155" t="s">
        <v>116</v>
      </c>
      <c r="C21" s="156">
        <v>0.56000000000000005</v>
      </c>
      <c r="D21" s="156" t="s">
        <v>118</v>
      </c>
      <c r="E21" s="157" t="s">
        <v>117</v>
      </c>
      <c r="F21" s="156" t="s">
        <v>119</v>
      </c>
      <c r="G21" s="157" t="s">
        <v>135</v>
      </c>
      <c r="H21" s="156" t="s">
        <v>132</v>
      </c>
      <c r="I21" s="157" t="s">
        <v>135</v>
      </c>
      <c r="J21" s="156" t="s">
        <v>134</v>
      </c>
      <c r="K21" s="157" t="s">
        <v>135</v>
      </c>
      <c r="L21" s="156" t="s">
        <v>136</v>
      </c>
      <c r="M21" s="157" t="s">
        <v>135</v>
      </c>
      <c r="N21" s="156" t="s">
        <v>140</v>
      </c>
      <c r="O21" s="157" t="s">
        <v>150</v>
      </c>
      <c r="P21" s="156" t="s">
        <v>148</v>
      </c>
      <c r="T21" s="165"/>
    </row>
    <row r="22" spans="1:20" ht="15.75">
      <c r="A22" s="147"/>
      <c r="B22" s="11" t="s">
        <v>120</v>
      </c>
      <c r="C22" s="158"/>
      <c r="D22" s="159" t="s">
        <v>118</v>
      </c>
      <c r="E22" s="160" t="s">
        <v>131</v>
      </c>
      <c r="F22" s="159" t="s">
        <v>119</v>
      </c>
      <c r="G22" s="167" t="s">
        <v>122</v>
      </c>
      <c r="H22" s="168" t="s">
        <v>132</v>
      </c>
      <c r="I22" s="160" t="s">
        <v>135</v>
      </c>
      <c r="J22" s="159" t="s">
        <v>134</v>
      </c>
      <c r="K22" s="160" t="s">
        <v>135</v>
      </c>
      <c r="L22" s="159" t="s">
        <v>136</v>
      </c>
      <c r="M22" s="160" t="s">
        <v>135</v>
      </c>
      <c r="N22" s="159" t="s">
        <v>140</v>
      </c>
      <c r="O22" s="160" t="s">
        <v>135</v>
      </c>
      <c r="P22" s="159" t="s">
        <v>148</v>
      </c>
      <c r="Q22" s="161" t="s">
        <v>88</v>
      </c>
      <c r="R22" s="162">
        <f>$H$4</f>
        <v>240</v>
      </c>
      <c r="T22" s="165"/>
    </row>
    <row r="23" spans="1:20" ht="15.75">
      <c r="A23" s="147"/>
      <c r="C23" s="159">
        <v>1.5</v>
      </c>
      <c r="D23" s="159" t="s">
        <v>118</v>
      </c>
      <c r="E23" s="160" t="s">
        <v>122</v>
      </c>
      <c r="F23" s="159" t="s">
        <v>119</v>
      </c>
      <c r="G23" s="160" t="s">
        <v>135</v>
      </c>
      <c r="H23" s="159" t="s">
        <v>132</v>
      </c>
      <c r="I23" s="167" t="s">
        <v>122</v>
      </c>
      <c r="J23" s="168" t="s">
        <v>134</v>
      </c>
      <c r="K23" s="160" t="s">
        <v>135</v>
      </c>
      <c r="L23" s="159" t="s">
        <v>136</v>
      </c>
      <c r="M23" s="160" t="s">
        <v>135</v>
      </c>
      <c r="N23" s="159" t="s">
        <v>140</v>
      </c>
      <c r="O23" s="160" t="s">
        <v>135</v>
      </c>
      <c r="P23" s="159" t="s">
        <v>148</v>
      </c>
      <c r="Q23" s="161" t="s">
        <v>88</v>
      </c>
      <c r="R23" s="162">
        <f>$H$5</f>
        <v>180</v>
      </c>
      <c r="T23" s="165"/>
    </row>
    <row r="24" spans="1:20" ht="15.75">
      <c r="A24" s="147"/>
      <c r="C24" s="158"/>
      <c r="D24" s="159" t="s">
        <v>118</v>
      </c>
      <c r="E24" s="160" t="s">
        <v>135</v>
      </c>
      <c r="F24" s="159" t="s">
        <v>119</v>
      </c>
      <c r="G24" s="160" t="s">
        <v>135</v>
      </c>
      <c r="H24" s="159" t="s">
        <v>132</v>
      </c>
      <c r="I24" s="160" t="s">
        <v>135</v>
      </c>
      <c r="J24" s="159" t="s">
        <v>134</v>
      </c>
      <c r="K24" s="167" t="s">
        <v>122</v>
      </c>
      <c r="L24" s="168" t="s">
        <v>136</v>
      </c>
      <c r="M24" s="160" t="s">
        <v>135</v>
      </c>
      <c r="N24" s="159" t="s">
        <v>140</v>
      </c>
      <c r="O24" s="160" t="s">
        <v>135</v>
      </c>
      <c r="P24" s="159" t="s">
        <v>148</v>
      </c>
      <c r="Q24" s="161" t="s">
        <v>88</v>
      </c>
      <c r="R24" s="162">
        <f>$H$6</f>
        <v>110</v>
      </c>
      <c r="T24" s="165"/>
    </row>
    <row r="25" spans="1:20" ht="16.5">
      <c r="A25" s="147"/>
      <c r="B25" s="170" t="s">
        <v>153</v>
      </c>
      <c r="C25" s="158"/>
      <c r="D25" s="159" t="s">
        <v>118</v>
      </c>
      <c r="E25" s="160" t="s">
        <v>135</v>
      </c>
      <c r="F25" s="159" t="s">
        <v>119</v>
      </c>
      <c r="G25" s="160" t="s">
        <v>135</v>
      </c>
      <c r="H25" s="159" t="s">
        <v>132</v>
      </c>
      <c r="I25" s="160" t="s">
        <v>135</v>
      </c>
      <c r="J25" s="159" t="s">
        <v>134</v>
      </c>
      <c r="K25" s="160" t="s">
        <v>135</v>
      </c>
      <c r="L25" s="159" t="s">
        <v>136</v>
      </c>
      <c r="M25" s="160" t="s">
        <v>141</v>
      </c>
      <c r="N25" s="159" t="s">
        <v>140</v>
      </c>
      <c r="O25" s="167" t="s">
        <v>122</v>
      </c>
      <c r="P25" s="168" t="s">
        <v>148</v>
      </c>
      <c r="Q25" s="161" t="s">
        <v>88</v>
      </c>
      <c r="R25" s="162">
        <f>$H$7</f>
        <v>130</v>
      </c>
      <c r="T25" s="165"/>
    </row>
    <row r="26" spans="1:20" ht="15.75">
      <c r="A26" s="153" t="s">
        <v>163</v>
      </c>
      <c r="B26" s="2"/>
      <c r="T26" s="165"/>
    </row>
    <row r="27" spans="1:20">
      <c r="B27" s="2"/>
      <c r="D27" s="153" t="s">
        <v>149</v>
      </c>
      <c r="F27" s="153" t="s">
        <v>149</v>
      </c>
      <c r="H27" s="153" t="s">
        <v>133</v>
      </c>
      <c r="J27" s="153" t="s">
        <v>133</v>
      </c>
      <c r="K27" s="153"/>
      <c r="L27" s="153" t="s">
        <v>133</v>
      </c>
      <c r="N27" s="153" t="s">
        <v>133</v>
      </c>
      <c r="P27" s="153" t="s">
        <v>147</v>
      </c>
      <c r="T27" s="165"/>
    </row>
    <row r="28" spans="1:20" ht="15.75">
      <c r="A28" s="154" t="s">
        <v>115</v>
      </c>
      <c r="B28" s="155" t="s">
        <v>116</v>
      </c>
      <c r="C28" s="155" t="s">
        <v>154</v>
      </c>
      <c r="D28" s="156" t="s">
        <v>118</v>
      </c>
      <c r="E28" s="157" t="s">
        <v>117</v>
      </c>
      <c r="F28" s="156" t="s">
        <v>119</v>
      </c>
      <c r="G28" s="157" t="s">
        <v>135</v>
      </c>
      <c r="H28" s="156" t="s">
        <v>132</v>
      </c>
      <c r="I28" s="157" t="s">
        <v>135</v>
      </c>
      <c r="J28" s="156" t="s">
        <v>134</v>
      </c>
      <c r="K28" s="157" t="s">
        <v>135</v>
      </c>
      <c r="L28" s="156" t="s">
        <v>136</v>
      </c>
      <c r="M28" s="157" t="s">
        <v>150</v>
      </c>
      <c r="N28" s="156" t="s">
        <v>140</v>
      </c>
      <c r="O28" s="157" t="s">
        <v>135</v>
      </c>
      <c r="P28" s="171" t="s">
        <v>155</v>
      </c>
      <c r="Q28" s="182" t="s">
        <v>141</v>
      </c>
      <c r="R28" s="171" t="s">
        <v>156</v>
      </c>
      <c r="T28" s="165"/>
    </row>
    <row r="29" spans="1:20" ht="15.75">
      <c r="A29" s="147"/>
      <c r="B29" s="11" t="s">
        <v>120</v>
      </c>
      <c r="C29" s="158"/>
      <c r="D29" s="159" t="s">
        <v>118</v>
      </c>
      <c r="E29" s="160" t="s">
        <v>131</v>
      </c>
      <c r="F29" s="159" t="s">
        <v>119</v>
      </c>
      <c r="G29" s="167" t="s">
        <v>122</v>
      </c>
      <c r="H29" s="168" t="s">
        <v>132</v>
      </c>
      <c r="I29" s="160" t="s">
        <v>135</v>
      </c>
      <c r="J29" s="159" t="s">
        <v>134</v>
      </c>
      <c r="K29" s="160" t="s">
        <v>135</v>
      </c>
      <c r="L29" s="159" t="s">
        <v>136</v>
      </c>
      <c r="M29" s="160" t="s">
        <v>135</v>
      </c>
      <c r="N29" s="159" t="s">
        <v>140</v>
      </c>
      <c r="O29" s="160" t="s">
        <v>135</v>
      </c>
      <c r="P29" s="159" t="s">
        <v>148</v>
      </c>
      <c r="Q29" s="161" t="s">
        <v>88</v>
      </c>
      <c r="R29" s="162">
        <f>$H$4</f>
        <v>240</v>
      </c>
      <c r="T29" s="165"/>
    </row>
    <row r="30" spans="1:20" ht="15.75">
      <c r="A30" s="147"/>
      <c r="C30" s="159">
        <v>1.5</v>
      </c>
      <c r="D30" s="159" t="s">
        <v>118</v>
      </c>
      <c r="E30" s="160" t="s">
        <v>122</v>
      </c>
      <c r="F30" s="159" t="s">
        <v>119</v>
      </c>
      <c r="G30" s="160" t="s">
        <v>135</v>
      </c>
      <c r="H30" s="159" t="s">
        <v>132</v>
      </c>
      <c r="I30" s="167" t="s">
        <v>122</v>
      </c>
      <c r="J30" s="168" t="s">
        <v>134</v>
      </c>
      <c r="K30" s="160" t="s">
        <v>135</v>
      </c>
      <c r="L30" s="159" t="s">
        <v>136</v>
      </c>
      <c r="M30" s="160" t="s">
        <v>135</v>
      </c>
      <c r="N30" s="159" t="s">
        <v>140</v>
      </c>
      <c r="O30" s="160" t="s">
        <v>135</v>
      </c>
      <c r="P30" s="159" t="s">
        <v>148</v>
      </c>
      <c r="Q30" s="161" t="s">
        <v>88</v>
      </c>
      <c r="R30" s="162">
        <f>$H$5</f>
        <v>180</v>
      </c>
      <c r="T30" s="165"/>
    </row>
    <row r="31" spans="1:20" ht="15.75">
      <c r="A31" s="147"/>
      <c r="C31" s="158"/>
      <c r="D31" s="159" t="s">
        <v>118</v>
      </c>
      <c r="E31" s="160" t="s">
        <v>135</v>
      </c>
      <c r="F31" s="159" t="s">
        <v>119</v>
      </c>
      <c r="G31" s="160" t="s">
        <v>135</v>
      </c>
      <c r="H31" s="159" t="s">
        <v>132</v>
      </c>
      <c r="I31" s="160" t="s">
        <v>135</v>
      </c>
      <c r="J31" s="159" t="s">
        <v>134</v>
      </c>
      <c r="K31" s="167" t="s">
        <v>122</v>
      </c>
      <c r="L31" s="168" t="s">
        <v>136</v>
      </c>
      <c r="M31" s="160" t="s">
        <v>135</v>
      </c>
      <c r="N31" s="159" t="s">
        <v>140</v>
      </c>
      <c r="O31" s="160" t="s">
        <v>135</v>
      </c>
      <c r="P31" s="159" t="s">
        <v>148</v>
      </c>
      <c r="Q31" s="161" t="s">
        <v>88</v>
      </c>
      <c r="R31" s="162">
        <f>$H$6</f>
        <v>110</v>
      </c>
      <c r="T31" s="165"/>
    </row>
    <row r="32" spans="1:20" ht="15.75">
      <c r="A32" s="147"/>
      <c r="C32" s="158"/>
      <c r="D32" s="159" t="s">
        <v>118</v>
      </c>
      <c r="E32" s="160" t="s">
        <v>135</v>
      </c>
      <c r="F32" s="159" t="s">
        <v>119</v>
      </c>
      <c r="G32" s="160" t="s">
        <v>135</v>
      </c>
      <c r="H32" s="159" t="s">
        <v>132</v>
      </c>
      <c r="I32" s="160" t="s">
        <v>135</v>
      </c>
      <c r="J32" s="159" t="s">
        <v>134</v>
      </c>
      <c r="K32" s="160" t="s">
        <v>135</v>
      </c>
      <c r="L32" s="159" t="s">
        <v>136</v>
      </c>
      <c r="M32" s="160" t="s">
        <v>141</v>
      </c>
      <c r="N32" s="159" t="s">
        <v>140</v>
      </c>
      <c r="O32" s="167" t="s">
        <v>122</v>
      </c>
      <c r="P32" s="168" t="s">
        <v>148</v>
      </c>
      <c r="Q32" s="161" t="s">
        <v>88</v>
      </c>
      <c r="R32" s="162">
        <f>$H$7</f>
        <v>130</v>
      </c>
      <c r="T32" s="165"/>
    </row>
    <row r="33" spans="1:20">
      <c r="T33" s="165"/>
    </row>
    <row r="34" spans="1:20">
      <c r="A34" s="2" t="s">
        <v>158</v>
      </c>
      <c r="L34" s="103" t="s">
        <v>159</v>
      </c>
      <c r="T34" s="165"/>
    </row>
    <row r="35" spans="1:20" ht="16.5" thickBot="1">
      <c r="D35" s="56" t="s">
        <v>118</v>
      </c>
      <c r="E35" s="56" t="s">
        <v>119</v>
      </c>
      <c r="F35" s="56" t="s">
        <v>132</v>
      </c>
      <c r="G35" s="56" t="s">
        <v>134</v>
      </c>
      <c r="H35" s="56" t="s">
        <v>136</v>
      </c>
      <c r="I35" s="56" t="s">
        <v>140</v>
      </c>
      <c r="J35" s="127" t="s">
        <v>155</v>
      </c>
      <c r="P35" s="11" t="s">
        <v>16</v>
      </c>
      <c r="T35" s="165"/>
    </row>
    <row r="36" spans="1:20" ht="13.5" thickBot="1">
      <c r="C36" s="143" t="s">
        <v>13</v>
      </c>
      <c r="D36" s="173">
        <f>0.56+$R$19</f>
        <v>100.56</v>
      </c>
      <c r="E36" s="174">
        <v>0.42</v>
      </c>
      <c r="F36" s="174">
        <v>0</v>
      </c>
      <c r="G36" s="174">
        <v>0</v>
      </c>
      <c r="H36" s="174">
        <v>0</v>
      </c>
      <c r="I36" s="179">
        <f>-$R$19</f>
        <v>-100</v>
      </c>
      <c r="J36" s="174">
        <v>0</v>
      </c>
      <c r="K36" s="177">
        <f>SUMPRODUCT(D36:J36,$D$41:$J$41)</f>
        <v>11067.9</v>
      </c>
      <c r="P36" s="176">
        <f>MAX($K$36)</f>
        <v>11067.9</v>
      </c>
      <c r="T36" s="165"/>
    </row>
    <row r="37" spans="1:20">
      <c r="C37" s="11" t="s">
        <v>120</v>
      </c>
      <c r="D37" s="172">
        <v>1</v>
      </c>
      <c r="E37" s="172">
        <v>2</v>
      </c>
      <c r="F37" s="172">
        <v>1</v>
      </c>
      <c r="G37" s="172">
        <v>0</v>
      </c>
      <c r="H37" s="172">
        <v>0</v>
      </c>
      <c r="I37" s="172">
        <v>0</v>
      </c>
      <c r="J37" s="172">
        <v>0</v>
      </c>
      <c r="K37" s="175">
        <f>SUMPRODUCT(D37:J37,$D$41:$J$41)</f>
        <v>240</v>
      </c>
      <c r="L37" s="11" t="s">
        <v>88</v>
      </c>
      <c r="M37" s="172">
        <f>$H$4</f>
        <v>240</v>
      </c>
      <c r="P37" s="176">
        <f>COUNT($D$41:$J$41)</f>
        <v>7</v>
      </c>
      <c r="T37" s="165"/>
    </row>
    <row r="38" spans="1:20">
      <c r="D38" s="172">
        <v>1.5</v>
      </c>
      <c r="E38" s="172">
        <v>1</v>
      </c>
      <c r="F38" s="172">
        <v>0</v>
      </c>
      <c r="G38" s="172">
        <v>1</v>
      </c>
      <c r="H38" s="172">
        <v>0</v>
      </c>
      <c r="I38" s="172">
        <v>0</v>
      </c>
      <c r="J38" s="172">
        <v>0</v>
      </c>
      <c r="K38" s="175">
        <f t="shared" ref="K38:K40" si="0">SUMPRODUCT(D38:J38,$D$41:$J$41)</f>
        <v>180</v>
      </c>
      <c r="L38" s="11" t="s">
        <v>88</v>
      </c>
      <c r="M38" s="172">
        <f>$H$5</f>
        <v>180</v>
      </c>
      <c r="P38" s="176" t="b">
        <f t="array" ref="P38">$K$37:$K$40=$M$37:$M$40</f>
        <v>1</v>
      </c>
      <c r="T38" s="165"/>
    </row>
    <row r="39" spans="1:20">
      <c r="D39" s="172">
        <v>1</v>
      </c>
      <c r="E39" s="172">
        <v>0</v>
      </c>
      <c r="F39" s="172">
        <v>0</v>
      </c>
      <c r="G39" s="172">
        <v>0</v>
      </c>
      <c r="H39" s="172">
        <v>1</v>
      </c>
      <c r="I39" s="172">
        <v>0</v>
      </c>
      <c r="J39" s="172">
        <v>0</v>
      </c>
      <c r="K39" s="175">
        <f t="shared" si="0"/>
        <v>110</v>
      </c>
      <c r="L39" s="11" t="s">
        <v>88</v>
      </c>
      <c r="M39" s="172">
        <f>$H$6</f>
        <v>110</v>
      </c>
      <c r="P39" s="176">
        <f>{100;100;0.00000000001;0.0000000000005;TRUE;FALSE;FALSE;1;1;1;0.000000000001;TRUE}</f>
        <v>100</v>
      </c>
      <c r="T39" s="165"/>
    </row>
    <row r="40" spans="1:20">
      <c r="D40" s="172">
        <v>1</v>
      </c>
      <c r="E40" s="172">
        <v>0</v>
      </c>
      <c r="F40" s="172">
        <v>0</v>
      </c>
      <c r="G40" s="172">
        <v>0</v>
      </c>
      <c r="H40" s="172">
        <v>0</v>
      </c>
      <c r="I40" s="172">
        <v>-1</v>
      </c>
      <c r="J40" s="172">
        <v>1</v>
      </c>
      <c r="K40" s="175">
        <f t="shared" si="0"/>
        <v>130</v>
      </c>
      <c r="L40" s="11" t="s">
        <v>88</v>
      </c>
      <c r="M40" s="180">
        <v>130</v>
      </c>
      <c r="P40" s="176">
        <f>{100;100;2;100;0;FALSE;TRUE;0.075;0;0;TRUE;30}</f>
        <v>100</v>
      </c>
      <c r="T40" s="165"/>
    </row>
    <row r="41" spans="1:20">
      <c r="C41" s="143" t="s">
        <v>157</v>
      </c>
      <c r="D41" s="178">
        <v>110</v>
      </c>
      <c r="E41" s="178">
        <v>15</v>
      </c>
      <c r="F41" s="178">
        <v>100</v>
      </c>
      <c r="G41" s="178">
        <v>0</v>
      </c>
      <c r="H41" s="178">
        <v>0</v>
      </c>
      <c r="I41" s="178">
        <v>0</v>
      </c>
      <c r="J41" s="178">
        <v>20</v>
      </c>
      <c r="T41" s="165"/>
    </row>
    <row r="42" spans="1:20">
      <c r="L42" s="181" t="s">
        <v>160</v>
      </c>
      <c r="T42" s="165"/>
    </row>
    <row r="43" spans="1:20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</row>
  </sheetData>
  <hyperlinks>
    <hyperlink ref="K7" r:id="rId1"/>
  </hyperlinks>
  <pageMargins left="0.25" right="0.25" top="1" bottom="1" header="0.5" footer="0.5"/>
  <pageSetup paperSize="9" scale="96" orientation="landscape" horizontalDpi="2400" verticalDpi="2400" r:id="rId2"/>
  <headerFooter alignWithMargins="0"/>
  <rowBreaks count="1" manualBreakCount="1">
    <brk id="32" max="16383" man="1"/>
  </rowBreaks>
  <drawing r:id="rId3"/>
  <legacyDrawing r:id="rId4"/>
  <oleObjects>
    <mc:AlternateContent xmlns:mc="http://schemas.openxmlformats.org/markup-compatibility/2006">
      <mc:Choice Requires="x14">
        <oleObject progId="Equation.3" shapeId="16385" r:id="rId5">
          <objectPr defaultSize="0" autoPict="0" r:id="rId6">
            <anchor moveWithCells="1" sizeWithCells="1">
              <from>
                <xdr:col>14</xdr:col>
                <xdr:colOff>9525</xdr:colOff>
                <xdr:row>0</xdr:row>
                <xdr:rowOff>0</xdr:rowOff>
              </from>
              <to>
                <xdr:col>18</xdr:col>
                <xdr:colOff>171450</xdr:colOff>
                <xdr:row>4</xdr:row>
                <xdr:rowOff>104775</xdr:rowOff>
              </to>
            </anchor>
          </objectPr>
        </oleObject>
      </mc:Choice>
      <mc:Fallback>
        <oleObject progId="Equation.3" shapeId="16385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tableauxWyndor</vt:lpstr>
      <vt:lpstr>path</vt:lpstr>
      <vt:lpstr>ARTIFICIALS</vt:lpstr>
      <vt:lpstr>standard</vt:lpstr>
      <vt:lpstr>tableauxZionts1</vt:lpstr>
      <vt:lpstr>Zionts2</vt:lpstr>
      <vt:lpstr>ZiontsPlus</vt:lpstr>
    </vt:vector>
  </TitlesOfParts>
  <Company>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Casquilho</dc:creator>
  <dc:description>March-2011</dc:description>
  <cp:lastModifiedBy>Miguel</cp:lastModifiedBy>
  <cp:lastPrinted>2014-03-18T01:37:57Z</cp:lastPrinted>
  <dcterms:created xsi:type="dcterms:W3CDTF">2007-02-20T23:29:30Z</dcterms:created>
  <dcterms:modified xsi:type="dcterms:W3CDTF">2016-02-25T21:47:20Z</dcterms:modified>
</cp:coreProperties>
</file>