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240" yWindow="120" windowWidth="11475" windowHeight="5955"/>
  </bookViews>
  <sheets>
    <sheet name="diet" sheetId="1" r:id="rId1"/>
    <sheet name="dietNew" sheetId="4" r:id="rId2"/>
    <sheet name="cars" sheetId="2" r:id="rId3"/>
    <sheet name="carsNew" sheetId="5" r:id="rId4"/>
    <sheet name="transport" sheetId="3" r:id="rId5"/>
  </sheets>
  <definedNames>
    <definedName name="solver_adj" localSheetId="2" hidden="1">cars!$C$21:$D$21</definedName>
    <definedName name="solver_adj" localSheetId="3" hidden="1">carsNew!$B$10:$C$10</definedName>
    <definedName name="solver_adj" localSheetId="0" hidden="1">diet!$C$20:$D$20</definedName>
    <definedName name="solver_adj" localSheetId="1" hidden="1">dietNew!$B$20:$I$20</definedName>
    <definedName name="solver_adj" localSheetId="4" hidden="1">transport!$B$11:$E$13</definedName>
    <definedName name="solver_cvg" localSheetId="2" hidden="1">0.0000001</definedName>
    <definedName name="solver_cvg" localSheetId="3" hidden="1">0.0000001</definedName>
    <definedName name="solver_cvg" localSheetId="0" hidden="1">0.0000001</definedName>
    <definedName name="solver_cvg" localSheetId="1" hidden="1">0.0000001</definedName>
    <definedName name="solver_cvg" localSheetId="4" hidden="1">0.0000001</definedName>
    <definedName name="solver_drv" localSheetId="2" hidden="1">1</definedName>
    <definedName name="solver_drv" localSheetId="3" hidden="1">1</definedName>
    <definedName name="solver_drv" localSheetId="0" hidden="1">1</definedName>
    <definedName name="solver_drv" localSheetId="1" hidden="1">1</definedName>
    <definedName name="solver_drv" localSheetId="4" hidden="1">1</definedName>
    <definedName name="solver_eng" localSheetId="3" hidden="1">2</definedName>
    <definedName name="solver_eng" localSheetId="0" hidden="1">2</definedName>
    <definedName name="solver_eng" localSheetId="1" hidden="1">2</definedName>
    <definedName name="solver_est" localSheetId="2" hidden="1">1</definedName>
    <definedName name="solver_est" localSheetId="3" hidden="1">1</definedName>
    <definedName name="solver_est" localSheetId="0" hidden="1">1</definedName>
    <definedName name="solver_est" localSheetId="1" hidden="1">1</definedName>
    <definedName name="solver_est" localSheetId="4" hidden="1">1</definedName>
    <definedName name="solver_itr" localSheetId="2" hidden="1">100</definedName>
    <definedName name="solver_itr" localSheetId="3" hidden="1">100</definedName>
    <definedName name="solver_itr" localSheetId="0" hidden="1">100</definedName>
    <definedName name="solver_itr" localSheetId="1" hidden="1">100</definedName>
    <definedName name="solver_itr" localSheetId="4" hidden="1">100</definedName>
    <definedName name="solver_lhs1" localSheetId="2" hidden="1">cars!$E$17:$E$18</definedName>
    <definedName name="solver_lhs1" localSheetId="3" hidden="1">carsNew!$D$13:$D$14</definedName>
    <definedName name="solver_lhs1" localSheetId="0" hidden="1">diet!$E$17:$E$19</definedName>
    <definedName name="solver_lhs1" localSheetId="1" hidden="1">dietNew!$K$23:$K$25</definedName>
    <definedName name="solver_lhs1" localSheetId="4" hidden="1">transport!$F$11:$F$13</definedName>
    <definedName name="solver_lhs2" localSheetId="2" hidden="1">cars!$E$19:$E$20</definedName>
    <definedName name="solver_lhs2" localSheetId="3" hidden="1">carsNew!$D$15:$D$16</definedName>
    <definedName name="solver_lhs2" localSheetId="4" hidden="1">transport!$B$14:$D$14</definedName>
    <definedName name="solver_lin" localSheetId="2" hidden="1">1</definedName>
    <definedName name="solver_lin" localSheetId="3" hidden="1">2</definedName>
    <definedName name="solver_lin" localSheetId="0" hidden="1">2</definedName>
    <definedName name="solver_lin" localSheetId="1" hidden="1">1</definedName>
    <definedName name="solver_lin" localSheetId="4" hidden="1">1</definedName>
    <definedName name="solver_mip" localSheetId="3" hidden="1">2147483647</definedName>
    <definedName name="solver_mip" localSheetId="0" hidden="1">2147483647</definedName>
    <definedName name="solver_mip" localSheetId="1" hidden="1">2147483647</definedName>
    <definedName name="solver_mni" localSheetId="3" hidden="1">30</definedName>
    <definedName name="solver_mni" localSheetId="0" hidden="1">30</definedName>
    <definedName name="solver_mni" localSheetId="1" hidden="1">30</definedName>
    <definedName name="solver_mrt" localSheetId="3" hidden="1">0.075</definedName>
    <definedName name="solver_mrt" localSheetId="0" hidden="1">0.075</definedName>
    <definedName name="solver_mrt" localSheetId="1" hidden="1">0.075</definedName>
    <definedName name="solver_msl" localSheetId="3" hidden="1">2</definedName>
    <definedName name="solver_msl" localSheetId="0" hidden="1">2</definedName>
    <definedName name="solver_msl" localSheetId="1" hidden="1">2</definedName>
    <definedName name="solver_neg" localSheetId="2" hidden="1">1</definedName>
    <definedName name="solver_neg" localSheetId="3" hidden="1">1</definedName>
    <definedName name="solver_neg" localSheetId="0" hidden="1">1</definedName>
    <definedName name="solver_neg" localSheetId="1" hidden="1">1</definedName>
    <definedName name="solver_neg" localSheetId="4" hidden="1">1</definedName>
    <definedName name="solver_nod" localSheetId="3" hidden="1">2147483647</definedName>
    <definedName name="solver_nod" localSheetId="0" hidden="1">2147483647</definedName>
    <definedName name="solver_nod" localSheetId="1" hidden="1">2147483647</definedName>
    <definedName name="solver_num" localSheetId="2" hidden="1">2</definedName>
    <definedName name="solver_num" localSheetId="3" hidden="1">2</definedName>
    <definedName name="solver_num" localSheetId="0" hidden="1">1</definedName>
    <definedName name="solver_num" localSheetId="1" hidden="1">1</definedName>
    <definedName name="solver_num" localSheetId="4" hidden="1">2</definedName>
    <definedName name="solver_nwt" localSheetId="2" hidden="1">1</definedName>
    <definedName name="solver_nwt" localSheetId="3" hidden="1">1</definedName>
    <definedName name="solver_nwt" localSheetId="0" hidden="1">1</definedName>
    <definedName name="solver_nwt" localSheetId="1" hidden="1">1</definedName>
    <definedName name="solver_nwt" localSheetId="4" hidden="1">1</definedName>
    <definedName name="solver_opt" localSheetId="2" hidden="1">cars!$E$15</definedName>
    <definedName name="solver_opt" localSheetId="3" hidden="1">carsNew!$D$11</definedName>
    <definedName name="solver_opt" localSheetId="0" hidden="1">diet!$E$15</definedName>
    <definedName name="solver_opt" localSheetId="1" hidden="1">dietNew!$K$21</definedName>
    <definedName name="solver_opt" localSheetId="4" hidden="1">transport!$I$11</definedName>
    <definedName name="solver_pre" localSheetId="2" hidden="1">0.00000001</definedName>
    <definedName name="solver_pre" localSheetId="3" hidden="1">0.00000001</definedName>
    <definedName name="solver_pre" localSheetId="0" hidden="1">0.00000001</definedName>
    <definedName name="solver_pre" localSheetId="1" hidden="1">0.00000001</definedName>
    <definedName name="solver_pre" localSheetId="4" hidden="1">0.00000001</definedName>
    <definedName name="solver_rbv" localSheetId="3" hidden="1">1</definedName>
    <definedName name="solver_rbv" localSheetId="0" hidden="1">1</definedName>
    <definedName name="solver_rbv" localSheetId="1" hidden="1">1</definedName>
    <definedName name="solver_rel1" localSheetId="2" hidden="1">1</definedName>
    <definedName name="solver_rel1" localSheetId="3" hidden="1">1</definedName>
    <definedName name="solver_rel1" localSheetId="0" hidden="1">3</definedName>
    <definedName name="solver_rel1" localSheetId="1" hidden="1">2</definedName>
    <definedName name="solver_rel1" localSheetId="4" hidden="1">2</definedName>
    <definedName name="solver_rel2" localSheetId="2" hidden="1">3</definedName>
    <definedName name="solver_rel2" localSheetId="3" hidden="1">3</definedName>
    <definedName name="solver_rel2" localSheetId="4" hidden="1">2</definedName>
    <definedName name="solver_rhs1" localSheetId="2" hidden="1">cars!$G$17:$G$18</definedName>
    <definedName name="solver_rhs1" localSheetId="3" hidden="1">carsNew!$F$13:$F$14</definedName>
    <definedName name="solver_rhs1" localSheetId="0" hidden="1">diet!$G$17:$G$19</definedName>
    <definedName name="solver_rhs1" localSheetId="1" hidden="1">dietNew!$J$23:$J$25</definedName>
    <definedName name="solver_rhs1" localSheetId="4" hidden="1">transport!$H$11:$H$13</definedName>
    <definedName name="solver_rhs2" localSheetId="2" hidden="1">cars!$G$19:$G$20</definedName>
    <definedName name="solver_rhs2" localSheetId="3" hidden="1">carsNew!$F$15:$F$16</definedName>
    <definedName name="solver_rhs2" localSheetId="4" hidden="1">transport!$B$16:$D$16</definedName>
    <definedName name="solver_rlx" localSheetId="3" hidden="1">1</definedName>
    <definedName name="solver_rlx" localSheetId="0" hidden="1">1</definedName>
    <definedName name="solver_rlx" localSheetId="1" hidden="1">1</definedName>
    <definedName name="solver_rsd" localSheetId="3" hidden="1">0</definedName>
    <definedName name="solver_rsd" localSheetId="0" hidden="1">0</definedName>
    <definedName name="solver_rsd" localSheetId="1" hidden="1">0</definedName>
    <definedName name="solver_scl" localSheetId="2" hidden="1">2</definedName>
    <definedName name="solver_scl" localSheetId="3" hidden="1">2</definedName>
    <definedName name="solver_scl" localSheetId="0" hidden="1">2</definedName>
    <definedName name="solver_scl" localSheetId="1" hidden="1">2</definedName>
    <definedName name="solver_scl" localSheetId="4" hidden="1">2</definedName>
    <definedName name="solver_sho" localSheetId="2" hidden="1">2</definedName>
    <definedName name="solver_sho" localSheetId="3" hidden="1">2</definedName>
    <definedName name="solver_sho" localSheetId="0" hidden="1">2</definedName>
    <definedName name="solver_sho" localSheetId="1" hidden="1">2</definedName>
    <definedName name="solver_sho" localSheetId="4" hidden="1">2</definedName>
    <definedName name="solver_ssz" localSheetId="3" hidden="1">100</definedName>
    <definedName name="solver_ssz" localSheetId="0" hidden="1">100</definedName>
    <definedName name="solver_ssz" localSheetId="1" hidden="1">100</definedName>
    <definedName name="solver_tim" localSheetId="2" hidden="1">100</definedName>
    <definedName name="solver_tim" localSheetId="3" hidden="1">100</definedName>
    <definedName name="solver_tim" localSheetId="0" hidden="1">100</definedName>
    <definedName name="solver_tim" localSheetId="1" hidden="1">100</definedName>
    <definedName name="solver_tim" localSheetId="4" hidden="1">100</definedName>
    <definedName name="solver_tol" localSheetId="2" hidden="1">0.0000000005</definedName>
    <definedName name="solver_tol" localSheetId="3" hidden="1">0.0000000005</definedName>
    <definedName name="solver_tol" localSheetId="0" hidden="1">0.0000000005</definedName>
    <definedName name="solver_tol" localSheetId="1" hidden="1">0.0000000005</definedName>
    <definedName name="solver_tol" localSheetId="4" hidden="1">0.0000000005</definedName>
    <definedName name="solver_typ" localSheetId="2" hidden="1">1</definedName>
    <definedName name="solver_typ" localSheetId="3" hidden="1">1</definedName>
    <definedName name="solver_typ" localSheetId="0" hidden="1">2</definedName>
    <definedName name="solver_typ" localSheetId="1" hidden="1">2</definedName>
    <definedName name="solver_typ" localSheetId="4" hidden="1">2</definedName>
    <definedName name="solver_val" localSheetId="2" hidden="1">0</definedName>
    <definedName name="solver_val" localSheetId="3" hidden="1">0</definedName>
    <definedName name="solver_val" localSheetId="0" hidden="1">0</definedName>
    <definedName name="solver_val" localSheetId="1" hidden="1">0</definedName>
    <definedName name="solver_val" localSheetId="4" hidden="1">0</definedName>
    <definedName name="solver_ver" localSheetId="3" hidden="1">3</definedName>
    <definedName name="solver_ver" localSheetId="0" hidden="1">3</definedName>
    <definedName name="solver_ver" localSheetId="1" hidden="1">3</definedName>
  </definedNames>
  <calcPr calcId="162913"/>
</workbook>
</file>

<file path=xl/calcChain.xml><?xml version="1.0" encoding="utf-8"?>
<calcChain xmlns="http://schemas.openxmlformats.org/spreadsheetml/2006/main">
  <c r="D27" i="5" l="1"/>
  <c r="K17" i="5"/>
  <c r="K16" i="5"/>
  <c r="K14" i="5"/>
  <c r="I21" i="5"/>
  <c r="K21" i="5" s="1"/>
  <c r="K13" i="5" s="1"/>
  <c r="G21" i="5"/>
  <c r="H16" i="5"/>
  <c r="H15" i="5"/>
  <c r="H12" i="5"/>
  <c r="D11" i="5"/>
  <c r="H11" i="5" s="1"/>
  <c r="D16" i="5"/>
  <c r="D15" i="5"/>
  <c r="H14" i="5" s="1" a="1"/>
  <c r="D14" i="5"/>
  <c r="D13" i="5"/>
  <c r="H13" i="5" l="1"/>
  <c r="H14" i="5"/>
  <c r="H13" i="5" a="1"/>
  <c r="J26" i="5"/>
  <c r="C26" i="5"/>
  <c r="B26" i="5"/>
  <c r="J25" i="5"/>
  <c r="C25" i="5"/>
  <c r="B25" i="5"/>
  <c r="J24" i="5"/>
  <c r="C24" i="5"/>
  <c r="B24" i="5"/>
  <c r="K24" i="5" s="1"/>
  <c r="J23" i="5"/>
  <c r="C23" i="5"/>
  <c r="B23" i="5"/>
  <c r="K19" i="4"/>
  <c r="K18" i="4"/>
  <c r="K17" i="4" a="1"/>
  <c r="K16" i="4"/>
  <c r="K21" i="4"/>
  <c r="K15" i="4" s="1"/>
  <c r="K25" i="4"/>
  <c r="K24" i="4"/>
  <c r="K23" i="4"/>
  <c r="K17" i="4" s="1"/>
  <c r="I21" i="4"/>
  <c r="G21" i="4"/>
  <c r="E21" i="4"/>
  <c r="I19" i="4"/>
  <c r="H19" i="4"/>
  <c r="G19" i="4"/>
  <c r="F19" i="4"/>
  <c r="E19" i="4"/>
  <c r="D19" i="4"/>
  <c r="H21" i="4"/>
  <c r="F21" i="4"/>
  <c r="D21" i="4"/>
  <c r="I16" i="4"/>
  <c r="F16" i="4"/>
  <c r="C16" i="4"/>
  <c r="B16" i="4"/>
  <c r="D16" i="4" s="1"/>
  <c r="F15" i="4"/>
  <c r="C15" i="4"/>
  <c r="B15" i="4"/>
  <c r="I14" i="4"/>
  <c r="F14" i="4"/>
  <c r="C14" i="4"/>
  <c r="B14" i="4"/>
  <c r="C12" i="4"/>
  <c r="B12" i="4"/>
  <c r="J15" i="3"/>
  <c r="B14" i="3"/>
  <c r="J14" i="3" a="1"/>
  <c r="J14" i="3"/>
  <c r="F11" i="3"/>
  <c r="J13" i="3" s="1" a="1"/>
  <c r="J13" i="3" s="1"/>
  <c r="J12" i="3"/>
  <c r="I11" i="3"/>
  <c r="J11" i="3" s="1"/>
  <c r="E14" i="3"/>
  <c r="D14" i="3"/>
  <c r="C14" i="3"/>
  <c r="F13" i="3"/>
  <c r="F12" i="3"/>
  <c r="I20" i="2"/>
  <c r="I17" i="2"/>
  <c r="E15" i="2"/>
  <c r="I16" i="2"/>
  <c r="G20" i="2"/>
  <c r="G19" i="2"/>
  <c r="D20" i="2"/>
  <c r="C20" i="2"/>
  <c r="C19" i="2"/>
  <c r="D19" i="2"/>
  <c r="C17" i="2"/>
  <c r="D17" i="2"/>
  <c r="G17" i="2"/>
  <c r="I18" i="2" s="1" a="1"/>
  <c r="I18" i="2" s="1"/>
  <c r="C18" i="2"/>
  <c r="E18" i="2" s="1"/>
  <c r="D18" i="2"/>
  <c r="G18" i="2"/>
  <c r="E20" i="2"/>
  <c r="I19" i="1"/>
  <c r="I17" i="1"/>
  <c r="G19" i="1"/>
  <c r="G18" i="1"/>
  <c r="G17" i="1"/>
  <c r="D19" i="1"/>
  <c r="C19" i="1"/>
  <c r="D18" i="1"/>
  <c r="E18" i="1" s="1"/>
  <c r="C18" i="1"/>
  <c r="D17" i="1"/>
  <c r="C17" i="1"/>
  <c r="E17" i="1" s="1"/>
  <c r="I18" i="1" s="1" a="1"/>
  <c r="I18" i="1" s="1"/>
  <c r="D15" i="1"/>
  <c r="C15" i="1"/>
  <c r="E19" i="1"/>
  <c r="E15" i="1"/>
  <c r="I16" i="1" s="1"/>
  <c r="E17" i="2"/>
  <c r="E19" i="2"/>
  <c r="I19" i="2" s="1" a="1"/>
  <c r="I19" i="2" s="1"/>
  <c r="K23" i="5" l="1"/>
  <c r="K15" i="5" s="1" a="1"/>
  <c r="K15" i="5" s="1"/>
  <c r="K25" i="5"/>
  <c r="K26" i="5"/>
  <c r="D14" i="4"/>
  <c r="I15" i="4" s="1" a="1"/>
  <c r="I15" i="4" s="1"/>
  <c r="D15" i="4"/>
  <c r="D12" i="4"/>
  <c r="I13" i="4" s="1"/>
</calcChain>
</file>

<file path=xl/sharedStrings.xml><?xml version="1.0" encoding="utf-8"?>
<sst xmlns="http://schemas.openxmlformats.org/spreadsheetml/2006/main" count="283" uniqueCount="95">
  <si>
    <t>03Mar2010</t>
  </si>
  <si>
    <t>Sultan, A., 1.2 Formulation of linear programs, Example 1.1, p 3</t>
  </si>
  <si>
    <t>Diet</t>
  </si>
  <si>
    <t>Food A</t>
  </si>
  <si>
    <t>Food B</t>
  </si>
  <si>
    <t>Protein</t>
  </si>
  <si>
    <t>Fat</t>
  </si>
  <si>
    <t>Carbohydr.</t>
  </si>
  <si>
    <t>Cost</t>
  </si>
  <si>
    <t xml:space="preserve">Food A   </t>
  </si>
  <si>
    <t xml:space="preserve">Food B   </t>
  </si>
  <si>
    <t xml:space="preserve">Minimum requirements   </t>
  </si>
  <si>
    <t>It's better to "transpose" this problem.</t>
  </si>
  <si>
    <t>Carbohydrat</t>
  </si>
  <si>
    <t>³</t>
  </si>
  <si>
    <t>Content, g (per unit)</t>
  </si>
  <si>
    <t>Cost ($)</t>
  </si>
  <si>
    <t>Minimum cost of diet unit (or portion) ?</t>
  </si>
  <si>
    <t>One more step (without knowing what we're doing)...</t>
  </si>
  <si>
    <r>
      <rPr>
        <i/>
        <sz val="10"/>
        <color indexed="8"/>
        <rFont val="Arial Narrow"/>
        <family val="2"/>
      </rPr>
      <t>x</t>
    </r>
    <r>
      <rPr>
        <vertAlign val="subscript"/>
        <sz val="10"/>
        <color indexed="8"/>
        <rFont val="Arial Narrow"/>
        <family val="2"/>
      </rPr>
      <t>1</t>
    </r>
  </si>
  <si>
    <r>
      <rPr>
        <i/>
        <sz val="10"/>
        <color indexed="8"/>
        <rFont val="Arial Narrow"/>
        <family val="2"/>
      </rPr>
      <t>x</t>
    </r>
    <r>
      <rPr>
        <vertAlign val="subscript"/>
        <sz val="10"/>
        <color indexed="8"/>
        <rFont val="Arial Narrow"/>
        <family val="2"/>
      </rPr>
      <t>2</t>
    </r>
  </si>
  <si>
    <t>Solution</t>
  </si>
  <si>
    <t>Solver model</t>
  </si>
  <si>
    <t>Cars</t>
  </si>
  <si>
    <t xml:space="preserve">Model A   </t>
  </si>
  <si>
    <t xml:space="preserve">Model B   </t>
  </si>
  <si>
    <t>Assembly</t>
  </si>
  <si>
    <t>Finishing</t>
  </si>
  <si>
    <t>Profit</t>
  </si>
  <si>
    <t>4 h</t>
  </si>
  <si>
    <t>6 h</t>
  </si>
  <si>
    <t>3 h</t>
  </si>
  <si>
    <t>720 h</t>
  </si>
  <si>
    <t>480 h</t>
  </si>
  <si>
    <t xml:space="preserve">Availability   </t>
  </si>
  <si>
    <t>At least</t>
  </si>
  <si>
    <t>20 units</t>
  </si>
  <si>
    <t>30 units</t>
  </si>
  <si>
    <t>Model B</t>
  </si>
  <si>
    <t>Model A</t>
  </si>
  <si>
    <t>£</t>
  </si>
  <si>
    <t>minimize</t>
  </si>
  <si>
    <t>maximize</t>
  </si>
  <si>
    <t>Solution: Example 2.6, p 29</t>
  </si>
  <si>
    <r>
      <t>X</t>
    </r>
    <r>
      <rPr>
        <vertAlign val="superscript"/>
        <sz val="10"/>
        <color indexed="8"/>
        <rFont val="Arial Narrow"/>
        <family val="2"/>
      </rPr>
      <t>*</t>
    </r>
    <r>
      <rPr>
        <sz val="10"/>
        <color indexed="8"/>
        <rFont val="Arial Narrow"/>
        <family val="2"/>
      </rPr>
      <t xml:space="preserve"> = (1.5, 1), </t>
    </r>
    <r>
      <rPr>
        <i/>
        <sz val="10"/>
        <color indexed="8"/>
        <rFont val="Arial Narrow"/>
        <family val="2"/>
      </rPr>
      <t>z</t>
    </r>
    <r>
      <rPr>
        <vertAlign val="superscript"/>
        <sz val="10"/>
        <color indexed="8"/>
        <rFont val="Arial Narrow"/>
        <family val="2"/>
      </rPr>
      <t>*</t>
    </r>
    <r>
      <rPr>
        <sz val="10"/>
        <color indexed="8"/>
        <rFont val="Arial Narrow"/>
        <family val="2"/>
      </rPr>
      <t xml:space="preserve"> = 1.3$</t>
    </r>
  </si>
  <si>
    <t>Sultan, A., 1.2 Formulation of linear programs, Example 1.2, p 5</t>
  </si>
  <si>
    <t>Solution: Example 2.7, p 29</t>
  </si>
  <si>
    <r>
      <t>X</t>
    </r>
    <r>
      <rPr>
        <vertAlign val="superscript"/>
        <sz val="10"/>
        <color indexed="8"/>
        <rFont val="Arial Narrow"/>
        <family val="2"/>
      </rPr>
      <t>*</t>
    </r>
    <r>
      <rPr>
        <sz val="10"/>
        <color indexed="8"/>
        <rFont val="Arial Narrow"/>
        <family val="2"/>
      </rPr>
      <t xml:space="preserve"> = (30, 100), </t>
    </r>
    <r>
      <rPr>
        <i/>
        <sz val="10"/>
        <color indexed="8"/>
        <rFont val="Arial Narrow"/>
        <family val="2"/>
      </rPr>
      <t>z</t>
    </r>
    <r>
      <rPr>
        <vertAlign val="superscript"/>
        <sz val="10"/>
        <color indexed="8"/>
        <rFont val="Arial Narrow"/>
        <family val="2"/>
      </rPr>
      <t>*</t>
    </r>
    <r>
      <rPr>
        <sz val="10"/>
        <color indexed="8"/>
        <rFont val="Arial Narrow"/>
        <family val="2"/>
      </rPr>
      <t xml:space="preserve"> = 42000$</t>
    </r>
  </si>
  <si>
    <t>Sultan, A., 1.2 Formulation of linear programs, Example 1.3, p 7</t>
  </si>
  <si>
    <t>Transportation</t>
  </si>
  <si>
    <t>Warehouse 1</t>
  </si>
  <si>
    <t>Warehouse 2</t>
  </si>
  <si>
    <t>Warehouse 3</t>
  </si>
  <si>
    <t>Distributor 1</t>
  </si>
  <si>
    <t>Distributor 2</t>
  </si>
  <si>
    <t>Distributor 3</t>
  </si>
  <si>
    <t>Distributor 4</t>
  </si>
  <si>
    <t>Supply</t>
  </si>
  <si>
    <t>Demand</t>
  </si>
  <si>
    <t>Units</t>
  </si>
  <si>
    <t>=</t>
  </si>
  <si>
    <r>
      <t>z</t>
    </r>
    <r>
      <rPr>
        <vertAlign val="superscript"/>
        <sz val="10"/>
        <color indexed="8"/>
        <rFont val="Arial Narrow"/>
        <family val="2"/>
      </rPr>
      <t>*</t>
    </r>
    <r>
      <rPr>
        <sz val="10"/>
        <color indexed="8"/>
        <rFont val="Arial Narrow"/>
        <family val="2"/>
      </rPr>
      <t xml:space="preserve"> = 1930$</t>
    </r>
  </si>
  <si>
    <t>Maximum profit ?</t>
  </si>
  <si>
    <t>Minimum cost ?</t>
  </si>
  <si>
    <t>Minimum</t>
  </si>
  <si>
    <t>Solver</t>
  </si>
  <si>
    <r>
      <t>X</t>
    </r>
    <r>
      <rPr>
        <b/>
        <vertAlign val="superscript"/>
        <sz val="10"/>
        <color theme="1"/>
        <rFont val="Times New Roman"/>
        <family val="1"/>
      </rPr>
      <t>T</t>
    </r>
  </si>
  <si>
    <r>
      <t>C</t>
    </r>
    <r>
      <rPr>
        <b/>
        <vertAlign val="superscript"/>
        <sz val="10"/>
        <color theme="1"/>
        <rFont val="Times New Roman"/>
        <family val="1"/>
      </rPr>
      <t>T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</si>
  <si>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1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</si>
  <si>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2</t>
    </r>
  </si>
  <si>
    <t>A</t>
  </si>
  <si>
    <t>b</t>
  </si>
  <si>
    <t>Plate</t>
  </si>
  <si>
    <t>MIN</t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</si>
  <si>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3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</si>
  <si>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4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</si>
  <si>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5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</si>
  <si>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6</t>
    </r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</si>
  <si>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7</t>
    </r>
  </si>
  <si>
    <t>*</t>
  </si>
  <si>
    <t>A | b</t>
  </si>
  <si>
    <t>Artificials</t>
  </si>
  <si>
    <t>4 6 8</t>
  </si>
  <si>
    <t>Initial basis</t>
  </si>
  <si>
    <r>
      <rPr>
        <i/>
        <sz val="10"/>
        <color indexed="8"/>
        <rFont val="Times New Roman"/>
        <family val="1"/>
      </rPr>
      <t>x</t>
    </r>
    <r>
      <rPr>
        <b/>
        <vertAlign val="subscript"/>
        <sz val="10"/>
        <color indexed="8"/>
        <rFont val="Times New Roman"/>
        <family val="1"/>
      </rPr>
      <t>8</t>
    </r>
  </si>
  <si>
    <t>ARTIFICIAL</t>
  </si>
  <si>
    <t>BigM =</t>
  </si>
  <si>
    <t>Solver model 1</t>
  </si>
  <si>
    <t>Solver model 2</t>
  </si>
  <si>
    <t>or similar</t>
  </si>
  <si>
    <t>MAX</t>
  </si>
  <si>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Arial Narrow"/>
        <family val="2"/>
      </rPr>
      <t xml:space="preserve">  Assemb.</t>
    </r>
  </si>
  <si>
    <r>
      <t xml:space="preserve">= </t>
    </r>
    <r>
      <rPr>
        <i/>
        <sz val="10"/>
        <color indexed="8"/>
        <rFont val="Times New Roman"/>
        <family val="1"/>
      </rPr>
      <t>z</t>
    </r>
    <r>
      <rPr>
        <b/>
        <vertAlign val="subscript"/>
        <sz val="10"/>
        <color indexed="8"/>
        <rFont val="Times New Roman"/>
        <family val="1"/>
      </rPr>
      <t>max</t>
    </r>
  </si>
  <si>
    <t>6 8</t>
  </si>
  <si>
    <t>3 4 6 8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</si>
</sst>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E+00"/>
  </numFmts>
  <fonts count="20" x14ac:knownFonts="1">
    <font>
      <sz val="10"/>
      <color theme="1"/>
      <name val="Calibri"/>
      <family val="2"/>
      <scheme val="minor"/>
    </font>
    <font>
      <b/>
      <sz val="9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sz val="10"/>
      <color indexed="8"/>
      <name val="Symbol"/>
      <family val="1"/>
      <charset val="2"/>
    </font>
    <font>
      <i/>
      <sz val="10"/>
      <color indexed="8"/>
      <name val="Arial Narrow"/>
      <family val="2"/>
    </font>
    <font>
      <vertAlign val="subscript"/>
      <sz val="10"/>
      <color indexed="8"/>
      <name val="Arial Narrow"/>
      <family val="2"/>
    </font>
    <font>
      <sz val="8"/>
      <name val="Calibri"/>
      <family val="2"/>
    </font>
    <font>
      <b/>
      <sz val="10"/>
      <color indexed="8"/>
      <name val="Symbol"/>
      <family val="1"/>
      <charset val="2"/>
    </font>
    <font>
      <b/>
      <sz val="10"/>
      <color indexed="8"/>
      <name val="Symbol"/>
      <family val="1"/>
      <charset val="2"/>
    </font>
    <font>
      <sz val="10"/>
      <color indexed="8"/>
      <name val="Symbol"/>
      <family val="1"/>
      <charset val="2"/>
    </font>
    <font>
      <vertAlign val="superscript"/>
      <sz val="10"/>
      <color indexed="8"/>
      <name val="Arial Narrow"/>
      <family val="2"/>
    </font>
    <font>
      <sz val="10"/>
      <color indexed="9"/>
      <name val="Arial Narrow"/>
      <family val="2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vertAlign val="subscript"/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quotePrefix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2" fillId="4" borderId="0" xfId="0" applyFont="1" applyFill="1"/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2" fillId="0" borderId="2" xfId="0" quotePrefix="1" applyFont="1" applyBorder="1" applyAlignment="1">
      <alignment horizontal="center"/>
    </xf>
    <xf numFmtId="14" fontId="1" fillId="0" borderId="0" xfId="0" quotePrefix="1" applyNumberFormat="1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7" borderId="0" xfId="0" applyFont="1" applyFill="1"/>
    <xf numFmtId="0" fontId="14" fillId="0" borderId="0" xfId="0" applyFont="1"/>
    <xf numFmtId="0" fontId="16" fillId="0" borderId="0" xfId="0" applyFont="1" applyAlignment="1">
      <alignment horizontal="center"/>
    </xf>
    <xf numFmtId="0" fontId="2" fillId="9" borderId="0" xfId="0" applyFont="1" applyFill="1" applyAlignment="1">
      <alignment horizontal="center"/>
    </xf>
    <xf numFmtId="0" fontId="3" fillId="9" borderId="16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2" fillId="10" borderId="26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/>
    </xf>
    <xf numFmtId="0" fontId="2" fillId="10" borderId="28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29" xfId="0" applyFont="1" applyBorder="1"/>
    <xf numFmtId="0" fontId="2" fillId="11" borderId="0" xfId="0" applyFont="1" applyFill="1"/>
    <xf numFmtId="0" fontId="2" fillId="11" borderId="29" xfId="0" applyFont="1" applyFill="1" applyBorder="1"/>
    <xf numFmtId="0" fontId="3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3" borderId="30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13" borderId="30" xfId="0" applyNumberFormat="1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2" fillId="12" borderId="0" xfId="0" applyFont="1" applyFill="1"/>
    <xf numFmtId="0" fontId="2" fillId="9" borderId="16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6" fillId="12" borderId="0" xfId="0" applyFont="1" applyFill="1" applyAlignment="1"/>
    <xf numFmtId="0" fontId="2" fillId="8" borderId="16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16" fillId="0" borderId="0" xfId="0" quotePrefix="1" applyFont="1"/>
    <xf numFmtId="0" fontId="6" fillId="0" borderId="2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164" fontId="3" fillId="13" borderId="17" xfId="0" applyNumberFormat="1" applyFont="1" applyFill="1" applyBorder="1" applyAlignment="1">
      <alignment horizontal="center"/>
    </xf>
    <xf numFmtId="0" fontId="2" fillId="9" borderId="30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3" fillId="12" borderId="30" xfId="0" applyNumberFormat="1" applyFont="1" applyFill="1" applyBorder="1" applyAlignment="1">
      <alignment horizontal="center"/>
    </xf>
    <xf numFmtId="0" fontId="3" fillId="12" borderId="17" xfId="0" applyNumberFormat="1" applyFont="1" applyFill="1" applyBorder="1" applyAlignment="1">
      <alignment horizontal="center"/>
    </xf>
    <xf numFmtId="164" fontId="3" fillId="12" borderId="17" xfId="0" applyNumberFormat="1" applyFont="1" applyFill="1" applyBorder="1" applyAlignment="1">
      <alignment horizontal="center"/>
    </xf>
    <xf numFmtId="164" fontId="3" fillId="12" borderId="3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/>
  </sheetViews>
  <sheetFormatPr defaultRowHeight="12.75" x14ac:dyDescent="0.2"/>
  <cols>
    <col min="1" max="16384" width="9.140625" style="2"/>
  </cols>
  <sheetData>
    <row r="1" spans="1:9" ht="13.5" x14ac:dyDescent="0.25">
      <c r="A1" s="1" t="s">
        <v>0</v>
      </c>
      <c r="C1" s="3" t="s">
        <v>1</v>
      </c>
    </row>
    <row r="2" spans="1:9" x14ac:dyDescent="0.2">
      <c r="C2" s="4" t="s">
        <v>2</v>
      </c>
      <c r="D2" s="3" t="s">
        <v>17</v>
      </c>
      <c r="H2" s="2" t="s">
        <v>43</v>
      </c>
    </row>
    <row r="3" spans="1:9" ht="15" x14ac:dyDescent="0.2">
      <c r="H3" s="38" t="s">
        <v>44</v>
      </c>
    </row>
    <row r="4" spans="1:9" ht="13.5" thickBot="1" x14ac:dyDescent="0.25">
      <c r="B4" s="14" t="s">
        <v>15</v>
      </c>
      <c r="C4" s="5" t="s">
        <v>5</v>
      </c>
      <c r="D4" s="5" t="s">
        <v>6</v>
      </c>
      <c r="E4" s="5" t="s">
        <v>7</v>
      </c>
      <c r="F4" s="5" t="s">
        <v>16</v>
      </c>
    </row>
    <row r="5" spans="1:9" x14ac:dyDescent="0.2">
      <c r="B5" s="12" t="s">
        <v>9</v>
      </c>
      <c r="C5" s="6">
        <v>20</v>
      </c>
      <c r="D5" s="7">
        <v>12</v>
      </c>
      <c r="E5" s="8">
        <v>30</v>
      </c>
      <c r="F5" s="5">
        <v>0.6</v>
      </c>
    </row>
    <row r="6" spans="1:9" ht="13.5" thickBot="1" x14ac:dyDescent="0.25">
      <c r="B6" s="12" t="s">
        <v>10</v>
      </c>
      <c r="C6" s="9">
        <v>30</v>
      </c>
      <c r="D6" s="10">
        <v>6</v>
      </c>
      <c r="E6" s="11">
        <v>15</v>
      </c>
      <c r="F6" s="5">
        <v>0.4</v>
      </c>
    </row>
    <row r="7" spans="1:9" x14ac:dyDescent="0.2">
      <c r="B7" s="12" t="s">
        <v>11</v>
      </c>
      <c r="C7" s="5">
        <v>60</v>
      </c>
      <c r="D7" s="5">
        <v>24</v>
      </c>
      <c r="E7" s="5">
        <v>30</v>
      </c>
      <c r="H7" s="4" t="s">
        <v>12</v>
      </c>
    </row>
    <row r="8" spans="1:9" x14ac:dyDescent="0.2">
      <c r="B8" s="12"/>
      <c r="C8" s="5"/>
      <c r="D8" s="5"/>
      <c r="E8" s="5"/>
      <c r="G8" s="4"/>
    </row>
    <row r="9" spans="1:9" x14ac:dyDescent="0.2">
      <c r="B9" s="13" t="s">
        <v>8</v>
      </c>
      <c r="C9" s="5">
        <v>0.6</v>
      </c>
      <c r="D9" s="5">
        <v>0.4</v>
      </c>
      <c r="E9" s="5"/>
      <c r="G9" s="4"/>
    </row>
    <row r="10" spans="1:9" ht="13.5" thickBot="1" x14ac:dyDescent="0.25">
      <c r="C10" s="5" t="s">
        <v>3</v>
      </c>
      <c r="D10" s="5" t="s">
        <v>4</v>
      </c>
    </row>
    <row r="11" spans="1:9" x14ac:dyDescent="0.2">
      <c r="B11" s="2" t="s">
        <v>5</v>
      </c>
      <c r="C11" s="6">
        <v>20</v>
      </c>
      <c r="D11" s="8">
        <v>30</v>
      </c>
      <c r="E11" s="27" t="s">
        <v>14</v>
      </c>
      <c r="F11" s="17">
        <v>60</v>
      </c>
    </row>
    <row r="12" spans="1:9" x14ac:dyDescent="0.2">
      <c r="B12" s="2" t="s">
        <v>6</v>
      </c>
      <c r="C12" s="15">
        <v>12</v>
      </c>
      <c r="D12" s="16">
        <v>6</v>
      </c>
      <c r="E12" s="28" t="s">
        <v>14</v>
      </c>
      <c r="F12" s="18">
        <v>24</v>
      </c>
    </row>
    <row r="13" spans="1:9" ht="13.5" thickBot="1" x14ac:dyDescent="0.25">
      <c r="B13" s="2" t="s">
        <v>13</v>
      </c>
      <c r="C13" s="9">
        <v>30</v>
      </c>
      <c r="D13" s="11">
        <v>15</v>
      </c>
      <c r="E13" s="29" t="s">
        <v>14</v>
      </c>
      <c r="F13" s="19">
        <v>30</v>
      </c>
      <c r="H13" s="4" t="s">
        <v>18</v>
      </c>
    </row>
    <row r="14" spans="1:9" ht="13.5" thickBot="1" x14ac:dyDescent="0.25"/>
    <row r="15" spans="1:9" ht="13.5" thickBot="1" x14ac:dyDescent="0.25">
      <c r="B15" s="13" t="s">
        <v>8</v>
      </c>
      <c r="C15" s="20">
        <f>C9</f>
        <v>0.6</v>
      </c>
      <c r="D15" s="21">
        <f>D9</f>
        <v>0.4</v>
      </c>
      <c r="E15" s="33">
        <f>SUMPRODUCT(C15:D15,$C$20:$D$20)</f>
        <v>1</v>
      </c>
      <c r="F15" s="2" t="s">
        <v>41</v>
      </c>
      <c r="I15" s="22" t="s">
        <v>22</v>
      </c>
    </row>
    <row r="16" spans="1:9" ht="16.5" thickBot="1" x14ac:dyDescent="0.35">
      <c r="C16" s="5" t="s">
        <v>19</v>
      </c>
      <c r="D16" s="5" t="s">
        <v>20</v>
      </c>
      <c r="I16" s="30">
        <f>MIN($E$15)</f>
        <v>1</v>
      </c>
    </row>
    <row r="17" spans="1:10" x14ac:dyDescent="0.2">
      <c r="B17" s="2" t="s">
        <v>5</v>
      </c>
      <c r="C17" s="6">
        <f t="shared" ref="C17:D19" si="0">C11</f>
        <v>20</v>
      </c>
      <c r="D17" s="8">
        <f t="shared" si="0"/>
        <v>30</v>
      </c>
      <c r="E17" s="22">
        <f>SUMPRODUCT(C17:D17,$C$20:$D$20)</f>
        <v>50</v>
      </c>
      <c r="F17" s="24" t="s">
        <v>14</v>
      </c>
      <c r="G17" s="17">
        <f>F11</f>
        <v>60</v>
      </c>
      <c r="I17" s="30">
        <f>COUNT($C$20:$D$20)</f>
        <v>2</v>
      </c>
    </row>
    <row r="18" spans="1:10" x14ac:dyDescent="0.2">
      <c r="B18" s="2" t="s">
        <v>6</v>
      </c>
      <c r="C18" s="15">
        <f t="shared" si="0"/>
        <v>12</v>
      </c>
      <c r="D18" s="16">
        <f t="shared" si="0"/>
        <v>6</v>
      </c>
      <c r="E18" s="22">
        <f>SUMPRODUCT(C18:D18,$C$20:$D$20)</f>
        <v>18</v>
      </c>
      <c r="F18" s="25" t="s">
        <v>14</v>
      </c>
      <c r="G18" s="18">
        <f>F12</f>
        <v>24</v>
      </c>
      <c r="I18" s="30" t="b">
        <f t="array" ref="I18">$E$17:$E$19&gt;=diet!$G$17:$G$19</f>
        <v>0</v>
      </c>
    </row>
    <row r="19" spans="1:10" ht="13.5" thickBot="1" x14ac:dyDescent="0.25">
      <c r="B19" s="2" t="s">
        <v>13</v>
      </c>
      <c r="C19" s="9">
        <f t="shared" si="0"/>
        <v>30</v>
      </c>
      <c r="D19" s="11">
        <f t="shared" si="0"/>
        <v>15</v>
      </c>
      <c r="E19" s="22">
        <f>SUMPRODUCT(C19:D19,$C$20:$D$20)</f>
        <v>45</v>
      </c>
      <c r="F19" s="26" t="s">
        <v>14</v>
      </c>
      <c r="G19" s="19">
        <f>F13</f>
        <v>30</v>
      </c>
      <c r="I19" s="30">
        <f>{100;100;0.00000001;0.0000000005;TRUE;FALSE;FALSE;1;1;1;0.0000001;TRUE}</f>
        <v>100</v>
      </c>
    </row>
    <row r="20" spans="1:10" ht="13.5" thickBot="1" x14ac:dyDescent="0.25">
      <c r="B20" s="22" t="s">
        <v>21</v>
      </c>
      <c r="C20" s="31">
        <v>1</v>
      </c>
      <c r="D20" s="32">
        <v>1</v>
      </c>
    </row>
    <row r="21" spans="1:10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/>
  </sheetViews>
  <sheetFormatPr defaultRowHeight="12.75" x14ac:dyDescent="0.2"/>
  <cols>
    <col min="1" max="16384" width="9.140625" style="2"/>
  </cols>
  <sheetData>
    <row r="1" spans="1:13" ht="13.5" x14ac:dyDescent="0.25">
      <c r="A1" s="50">
        <v>42807</v>
      </c>
      <c r="C1" s="3" t="s">
        <v>1</v>
      </c>
      <c r="L1" s="79"/>
      <c r="M1" s="2" t="s">
        <v>79</v>
      </c>
    </row>
    <row r="2" spans="1:13" x14ac:dyDescent="0.2">
      <c r="B2" s="4" t="s">
        <v>2</v>
      </c>
      <c r="D2" s="3" t="s">
        <v>17</v>
      </c>
      <c r="H2" s="2" t="s">
        <v>43</v>
      </c>
      <c r="L2" s="79"/>
      <c r="M2" s="2" t="s">
        <v>79</v>
      </c>
    </row>
    <row r="3" spans="1:13" ht="15" x14ac:dyDescent="0.2">
      <c r="H3" s="38" t="s">
        <v>44</v>
      </c>
      <c r="L3" s="79"/>
      <c r="M3" s="2" t="s">
        <v>79</v>
      </c>
    </row>
    <row r="4" spans="1:13" x14ac:dyDescent="0.2">
      <c r="A4" s="13" t="s">
        <v>8</v>
      </c>
      <c r="B4" s="51">
        <v>0.6</v>
      </c>
      <c r="C4" s="52">
        <v>0.4</v>
      </c>
      <c r="D4" s="5"/>
      <c r="G4" s="4"/>
      <c r="L4" s="79"/>
      <c r="M4" s="2" t="s">
        <v>79</v>
      </c>
    </row>
    <row r="5" spans="1:13" x14ac:dyDescent="0.2">
      <c r="B5" s="5" t="s">
        <v>3</v>
      </c>
      <c r="C5" s="5" t="s">
        <v>4</v>
      </c>
      <c r="L5" s="79"/>
      <c r="M5" s="2" t="s">
        <v>79</v>
      </c>
    </row>
    <row r="6" spans="1:13" x14ac:dyDescent="0.2">
      <c r="A6" s="2" t="s">
        <v>5</v>
      </c>
      <c r="B6" s="53">
        <v>20</v>
      </c>
      <c r="C6" s="54">
        <v>30</v>
      </c>
      <c r="D6" s="61" t="s">
        <v>14</v>
      </c>
      <c r="E6" s="62">
        <v>60</v>
      </c>
      <c r="L6" s="79"/>
      <c r="M6" s="2" t="s">
        <v>79</v>
      </c>
    </row>
    <row r="7" spans="1:13" x14ac:dyDescent="0.2">
      <c r="A7" s="2" t="s">
        <v>6</v>
      </c>
      <c r="B7" s="55">
        <v>12</v>
      </c>
      <c r="C7" s="56">
        <v>6</v>
      </c>
      <c r="D7" s="61" t="s">
        <v>14</v>
      </c>
      <c r="E7" s="63">
        <v>24</v>
      </c>
      <c r="L7" s="79"/>
      <c r="M7" s="2" t="s">
        <v>79</v>
      </c>
    </row>
    <row r="8" spans="1:13" x14ac:dyDescent="0.2">
      <c r="A8" s="2" t="s">
        <v>13</v>
      </c>
      <c r="B8" s="57">
        <v>30</v>
      </c>
      <c r="C8" s="58">
        <v>15</v>
      </c>
      <c r="D8" s="61" t="s">
        <v>14</v>
      </c>
      <c r="E8" s="64">
        <v>30</v>
      </c>
      <c r="L8" s="79"/>
      <c r="M8" s="2" t="s">
        <v>79</v>
      </c>
    </row>
    <row r="9" spans="1:13" x14ac:dyDescent="0.2">
      <c r="L9" s="79"/>
      <c r="M9" s="2" t="s">
        <v>79</v>
      </c>
    </row>
    <row r="10" spans="1:13" x14ac:dyDescent="0.2">
      <c r="A10" s="65" t="s">
        <v>65</v>
      </c>
      <c r="B10" s="3" t="s">
        <v>73</v>
      </c>
      <c r="L10" s="79"/>
      <c r="M10" s="2" t="s">
        <v>79</v>
      </c>
    </row>
    <row r="11" spans="1:13" ht="15.75" x14ac:dyDescent="0.2">
      <c r="A11" s="66" t="s">
        <v>66</v>
      </c>
      <c r="B11" s="69">
        <v>1</v>
      </c>
      <c r="C11" s="70">
        <v>1</v>
      </c>
      <c r="L11" s="79"/>
      <c r="M11" s="2" t="s">
        <v>79</v>
      </c>
    </row>
    <row r="12" spans="1:13" ht="15.75" x14ac:dyDescent="0.2">
      <c r="A12" s="66" t="s">
        <v>67</v>
      </c>
      <c r="B12" s="51">
        <f>B4</f>
        <v>0.6</v>
      </c>
      <c r="C12" s="52">
        <f>C4</f>
        <v>0.4</v>
      </c>
      <c r="D12" s="77">
        <f>SUMPRODUCT(B12:C12,$B$11:$C$11)</f>
        <v>1</v>
      </c>
      <c r="E12" s="2" t="s">
        <v>41</v>
      </c>
      <c r="I12" s="22" t="s">
        <v>87</v>
      </c>
      <c r="L12" s="79"/>
      <c r="M12" s="2" t="s">
        <v>79</v>
      </c>
    </row>
    <row r="13" spans="1:13" ht="14.25" x14ac:dyDescent="0.25">
      <c r="B13" s="67" t="s">
        <v>68</v>
      </c>
      <c r="C13" s="67" t="s">
        <v>69</v>
      </c>
      <c r="F13" s="78" t="s">
        <v>71</v>
      </c>
      <c r="I13" s="92">
        <f>MIN($D$12)</f>
        <v>1</v>
      </c>
      <c r="L13" s="79"/>
      <c r="M13" s="2" t="s">
        <v>79</v>
      </c>
    </row>
    <row r="14" spans="1:13" x14ac:dyDescent="0.2">
      <c r="A14" s="66" t="s">
        <v>70</v>
      </c>
      <c r="B14" s="53">
        <f t="shared" ref="B14:C16" si="0">B6</f>
        <v>20</v>
      </c>
      <c r="C14" s="54">
        <f t="shared" si="0"/>
        <v>30</v>
      </c>
      <c r="D14" s="68">
        <f>SUMPRODUCT(B14:C14,$B$11:$C$11)</f>
        <v>50</v>
      </c>
      <c r="E14" s="71" t="s">
        <v>14</v>
      </c>
      <c r="F14" s="74">
        <f>E6</f>
        <v>60</v>
      </c>
      <c r="I14" s="92">
        <f>COUNT($B$11:$C$11)</f>
        <v>2</v>
      </c>
      <c r="K14" s="22" t="s">
        <v>88</v>
      </c>
      <c r="L14" s="79"/>
      <c r="M14" s="2" t="s">
        <v>79</v>
      </c>
    </row>
    <row r="15" spans="1:13" x14ac:dyDescent="0.2">
      <c r="B15" s="55">
        <f t="shared" si="0"/>
        <v>12</v>
      </c>
      <c r="C15" s="56">
        <f t="shared" si="0"/>
        <v>6</v>
      </c>
      <c r="D15" s="68">
        <f>SUMPRODUCT(B15:C15,$B$11:$C$11)</f>
        <v>18</v>
      </c>
      <c r="E15" s="72" t="s">
        <v>14</v>
      </c>
      <c r="F15" s="75">
        <f>E7</f>
        <v>24</v>
      </c>
      <c r="I15" s="92" t="b">
        <f t="array" ref="I15">$D$14:$D$16&gt;=dietNew!$F$14:$F$16</f>
        <v>0</v>
      </c>
      <c r="K15" s="95">
        <f>MIN($K$21)</f>
        <v>1.2999999999999998</v>
      </c>
      <c r="L15" s="79"/>
      <c r="M15" s="2" t="s">
        <v>79</v>
      </c>
    </row>
    <row r="16" spans="1:13" x14ac:dyDescent="0.2">
      <c r="B16" s="57">
        <f t="shared" si="0"/>
        <v>30</v>
      </c>
      <c r="C16" s="58">
        <f t="shared" si="0"/>
        <v>15</v>
      </c>
      <c r="D16" s="68">
        <f>SUMPRODUCT(B16:C16,$B$11:$C$11)</f>
        <v>45</v>
      </c>
      <c r="E16" s="73" t="s">
        <v>14</v>
      </c>
      <c r="F16" s="76">
        <f>E8</f>
        <v>30</v>
      </c>
      <c r="I16" s="92">
        <f>{100;100;0.00000001;0.0000000005;TRUE;FALSE;FALSE;1;1;1;0.0000001;TRUE}</f>
        <v>100</v>
      </c>
      <c r="K16" s="92">
        <f>COUNT($B$20:$I$20)</f>
        <v>8</v>
      </c>
      <c r="L16" s="79"/>
      <c r="M16" s="2" t="s">
        <v>79</v>
      </c>
    </row>
    <row r="17" spans="1:13" x14ac:dyDescent="0.2">
      <c r="K17" s="92" t="b">
        <f t="array" ref="K17">$K$23:$K$25=$J$23:$J$25</f>
        <v>1</v>
      </c>
      <c r="L17" s="79"/>
      <c r="M17" s="2" t="s">
        <v>79</v>
      </c>
    </row>
    <row r="18" spans="1:13" x14ac:dyDescent="0.2">
      <c r="A18" s="65" t="s">
        <v>72</v>
      </c>
      <c r="B18" s="3" t="s">
        <v>73</v>
      </c>
      <c r="E18" s="82" t="s">
        <v>85</v>
      </c>
      <c r="G18" s="82" t="s">
        <v>85</v>
      </c>
      <c r="I18" s="82" t="s">
        <v>85</v>
      </c>
      <c r="K18" s="92">
        <f>{100;100;0.00000001;0.0000000005;TRUE;FALSE;FALSE;1;1;1;0.0000001;TRUE}</f>
        <v>100</v>
      </c>
      <c r="L18" s="79"/>
      <c r="M18" s="2" t="s">
        <v>79</v>
      </c>
    </row>
    <row r="19" spans="1:13" x14ac:dyDescent="0.2">
      <c r="B19" s="51">
        <v>0.6</v>
      </c>
      <c r="C19" s="83">
        <v>0.4</v>
      </c>
      <c r="D19" s="83">
        <f>D10</f>
        <v>0</v>
      </c>
      <c r="E19" s="84">
        <f>E10</f>
        <v>0</v>
      </c>
      <c r="F19" s="83">
        <f>F10</f>
        <v>0</v>
      </c>
      <c r="G19" s="84">
        <f>G10</f>
        <v>0</v>
      </c>
      <c r="H19" s="83">
        <f>I10</f>
        <v>0</v>
      </c>
      <c r="I19" s="85">
        <f>J10</f>
        <v>0</v>
      </c>
      <c r="K19" s="92">
        <f>{100;100;2;100;0;FALSE;TRUE;0.075;0;0;TRUE;30}</f>
        <v>100</v>
      </c>
      <c r="L19" s="79"/>
      <c r="M19" s="2" t="s">
        <v>79</v>
      </c>
    </row>
    <row r="20" spans="1:13" ht="16.5" thickBot="1" x14ac:dyDescent="0.25">
      <c r="A20" s="66" t="s">
        <v>66</v>
      </c>
      <c r="B20" s="93">
        <v>1.5</v>
      </c>
      <c r="C20" s="94">
        <v>1</v>
      </c>
      <c r="D20" s="108">
        <v>0</v>
      </c>
      <c r="E20" s="109">
        <v>0</v>
      </c>
      <c r="F20" s="108">
        <v>0</v>
      </c>
      <c r="G20" s="109">
        <v>0</v>
      </c>
      <c r="H20" s="108">
        <v>30</v>
      </c>
      <c r="I20" s="110">
        <v>0</v>
      </c>
      <c r="L20" s="79"/>
      <c r="M20" s="2" t="s">
        <v>79</v>
      </c>
    </row>
    <row r="21" spans="1:13" ht="16.5" thickBot="1" x14ac:dyDescent="0.25">
      <c r="A21" s="66" t="s">
        <v>67</v>
      </c>
      <c r="B21" s="96">
        <v>0.6</v>
      </c>
      <c r="C21" s="106">
        <v>0.4</v>
      </c>
      <c r="D21" s="96">
        <f>D11</f>
        <v>0</v>
      </c>
      <c r="E21" s="90">
        <f>$D$26</f>
        <v>1000</v>
      </c>
      <c r="F21" s="97">
        <f>F11</f>
        <v>0</v>
      </c>
      <c r="G21" s="90">
        <f>$D$26</f>
        <v>1000</v>
      </c>
      <c r="H21" s="97">
        <f>I11</f>
        <v>0</v>
      </c>
      <c r="I21" s="107">
        <f>$D$26</f>
        <v>1000</v>
      </c>
      <c r="K21" s="91">
        <f>SUMPRODUCT(B21:I21,$B$20:$I$20)</f>
        <v>1.2999999999999998</v>
      </c>
      <c r="L21" s="79"/>
      <c r="M21" s="2" t="s">
        <v>79</v>
      </c>
    </row>
    <row r="22" spans="1:13" ht="14.25" x14ac:dyDescent="0.25">
      <c r="A22" s="66"/>
      <c r="B22" s="67" t="s">
        <v>68</v>
      </c>
      <c r="C22" s="67" t="s">
        <v>69</v>
      </c>
      <c r="D22" s="67" t="s">
        <v>74</v>
      </c>
      <c r="E22" s="67" t="s">
        <v>75</v>
      </c>
      <c r="F22" s="67" t="s">
        <v>76</v>
      </c>
      <c r="G22" s="67" t="s">
        <v>77</v>
      </c>
      <c r="H22" s="67" t="s">
        <v>78</v>
      </c>
      <c r="I22" s="67" t="s">
        <v>84</v>
      </c>
      <c r="L22" s="79"/>
      <c r="M22" s="2" t="s">
        <v>79</v>
      </c>
    </row>
    <row r="23" spans="1:13" x14ac:dyDescent="0.2">
      <c r="A23" s="66" t="s">
        <v>80</v>
      </c>
      <c r="B23" s="53">
        <v>20</v>
      </c>
      <c r="C23" s="59">
        <v>30</v>
      </c>
      <c r="D23" s="59">
        <v>-1</v>
      </c>
      <c r="E23" s="86">
        <v>1</v>
      </c>
      <c r="F23" s="59">
        <v>0</v>
      </c>
      <c r="G23" s="59">
        <v>0</v>
      </c>
      <c r="H23" s="59">
        <v>0</v>
      </c>
      <c r="I23" s="54">
        <v>0</v>
      </c>
      <c r="J23" s="62">
        <v>60</v>
      </c>
      <c r="K23" s="68">
        <f>SUMPRODUCT(B23:I23,$B$20:$I$20)</f>
        <v>60</v>
      </c>
      <c r="L23" s="79"/>
      <c r="M23" s="2" t="s">
        <v>79</v>
      </c>
    </row>
    <row r="24" spans="1:13" x14ac:dyDescent="0.2">
      <c r="B24" s="55">
        <v>12</v>
      </c>
      <c r="C24" s="34">
        <v>6</v>
      </c>
      <c r="D24" s="34">
        <v>0</v>
      </c>
      <c r="E24" s="34">
        <v>0</v>
      </c>
      <c r="F24" s="34">
        <v>-1</v>
      </c>
      <c r="G24" s="87">
        <v>1</v>
      </c>
      <c r="H24" s="34">
        <v>0</v>
      </c>
      <c r="I24" s="56">
        <v>0</v>
      </c>
      <c r="J24" s="63">
        <v>24</v>
      </c>
      <c r="K24" s="68">
        <f t="shared" ref="K24:K25" si="1">SUMPRODUCT(B24:I24,$B$20:$I$20)</f>
        <v>24</v>
      </c>
      <c r="L24" s="79"/>
      <c r="M24" s="2" t="s">
        <v>79</v>
      </c>
    </row>
    <row r="25" spans="1:13" x14ac:dyDescent="0.2">
      <c r="B25" s="57">
        <v>30</v>
      </c>
      <c r="C25" s="60">
        <v>15</v>
      </c>
      <c r="D25" s="60">
        <v>0</v>
      </c>
      <c r="E25" s="60">
        <v>0</v>
      </c>
      <c r="F25" s="60">
        <v>0</v>
      </c>
      <c r="G25" s="60">
        <v>0</v>
      </c>
      <c r="H25" s="60">
        <v>-1</v>
      </c>
      <c r="I25" s="88">
        <v>1</v>
      </c>
      <c r="J25" s="64">
        <v>30</v>
      </c>
      <c r="K25" s="68">
        <f t="shared" si="1"/>
        <v>30</v>
      </c>
      <c r="L25" s="79"/>
      <c r="M25" s="2" t="s">
        <v>79</v>
      </c>
    </row>
    <row r="26" spans="1:13" x14ac:dyDescent="0.2">
      <c r="A26" s="2" t="s">
        <v>81</v>
      </c>
      <c r="B26" s="3" t="s">
        <v>82</v>
      </c>
      <c r="C26" s="12" t="s">
        <v>86</v>
      </c>
      <c r="D26" s="89">
        <v>1000</v>
      </c>
      <c r="E26" s="2" t="s">
        <v>89</v>
      </c>
      <c r="L26" s="79"/>
      <c r="M26" s="2" t="s">
        <v>79</v>
      </c>
    </row>
    <row r="27" spans="1:13" x14ac:dyDescent="0.2">
      <c r="A27" s="2" t="s">
        <v>83</v>
      </c>
      <c r="B27" s="3" t="s">
        <v>82</v>
      </c>
      <c r="L27" s="79"/>
      <c r="M27" s="2" t="s">
        <v>79</v>
      </c>
    </row>
    <row r="28" spans="1:13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1"/>
    </row>
  </sheetData>
  <pageMargins left="0.25" right="0.2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2.75" x14ac:dyDescent="0.2"/>
  <cols>
    <col min="1" max="16384" width="9.140625" style="2"/>
  </cols>
  <sheetData>
    <row r="1" spans="1:9" ht="13.5" x14ac:dyDescent="0.25">
      <c r="A1" s="1" t="s">
        <v>0</v>
      </c>
      <c r="C1" s="3" t="s">
        <v>45</v>
      </c>
    </row>
    <row r="2" spans="1:9" x14ac:dyDescent="0.2">
      <c r="C2" s="4" t="s">
        <v>23</v>
      </c>
      <c r="D2" s="3" t="s">
        <v>62</v>
      </c>
      <c r="H2" s="2" t="s">
        <v>46</v>
      </c>
    </row>
    <row r="3" spans="1:9" ht="15" x14ac:dyDescent="0.2">
      <c r="H3" s="38" t="s">
        <v>47</v>
      </c>
    </row>
    <row r="4" spans="1:9" ht="13.5" thickBot="1" x14ac:dyDescent="0.25">
      <c r="C4" s="5" t="s">
        <v>26</v>
      </c>
      <c r="D4" s="5" t="s">
        <v>27</v>
      </c>
      <c r="E4" s="5" t="s">
        <v>28</v>
      </c>
      <c r="F4" s="22" t="s">
        <v>35</v>
      </c>
    </row>
    <row r="5" spans="1:9" x14ac:dyDescent="0.2">
      <c r="B5" s="12" t="s">
        <v>24</v>
      </c>
      <c r="C5" s="6" t="s">
        <v>29</v>
      </c>
      <c r="D5" s="7" t="s">
        <v>30</v>
      </c>
      <c r="E5" s="7">
        <v>400</v>
      </c>
      <c r="F5" s="8" t="s">
        <v>36</v>
      </c>
    </row>
    <row r="6" spans="1:9" ht="13.5" thickBot="1" x14ac:dyDescent="0.25">
      <c r="B6" s="12" t="s">
        <v>25</v>
      </c>
      <c r="C6" s="9" t="s">
        <v>30</v>
      </c>
      <c r="D6" s="10" t="s">
        <v>31</v>
      </c>
      <c r="E6" s="10">
        <v>300</v>
      </c>
      <c r="F6" s="11" t="s">
        <v>37</v>
      </c>
    </row>
    <row r="7" spans="1:9" x14ac:dyDescent="0.2">
      <c r="B7" s="12" t="s">
        <v>34</v>
      </c>
      <c r="C7" s="5" t="s">
        <v>32</v>
      </c>
      <c r="D7" s="5" t="s">
        <v>33</v>
      </c>
      <c r="E7" s="5"/>
    </row>
    <row r="8" spans="1:9" x14ac:dyDescent="0.2">
      <c r="B8" s="12"/>
      <c r="C8" s="5"/>
      <c r="D8" s="5"/>
      <c r="E8" s="5"/>
      <c r="G8" s="4"/>
    </row>
    <row r="9" spans="1:9" ht="13.5" thickBot="1" x14ac:dyDescent="0.25">
      <c r="C9" s="5" t="s">
        <v>39</v>
      </c>
      <c r="D9" s="5" t="s">
        <v>38</v>
      </c>
    </row>
    <row r="10" spans="1:9" x14ac:dyDescent="0.2">
      <c r="B10" s="13" t="s">
        <v>26</v>
      </c>
      <c r="C10" s="6">
        <v>4</v>
      </c>
      <c r="D10" s="8">
        <v>6</v>
      </c>
      <c r="E10" s="35" t="s">
        <v>40</v>
      </c>
      <c r="F10" s="17">
        <v>720</v>
      </c>
    </row>
    <row r="11" spans="1:9" x14ac:dyDescent="0.2">
      <c r="B11" s="13" t="s">
        <v>27</v>
      </c>
      <c r="C11" s="15">
        <v>6</v>
      </c>
      <c r="D11" s="16">
        <v>3</v>
      </c>
      <c r="E11" s="28" t="s">
        <v>40</v>
      </c>
      <c r="F11" s="18">
        <v>480</v>
      </c>
    </row>
    <row r="12" spans="1:9" x14ac:dyDescent="0.2">
      <c r="B12" s="13" t="s">
        <v>39</v>
      </c>
      <c r="C12" s="15">
        <v>1</v>
      </c>
      <c r="D12" s="16">
        <v>0</v>
      </c>
      <c r="E12" s="28" t="s">
        <v>14</v>
      </c>
      <c r="F12" s="18">
        <v>20</v>
      </c>
    </row>
    <row r="13" spans="1:9" ht="13.5" thickBot="1" x14ac:dyDescent="0.25">
      <c r="B13" s="13" t="s">
        <v>38</v>
      </c>
      <c r="C13" s="9">
        <v>0</v>
      </c>
      <c r="D13" s="11">
        <v>1</v>
      </c>
      <c r="E13" s="29" t="s">
        <v>14</v>
      </c>
      <c r="F13" s="19">
        <v>30</v>
      </c>
    </row>
    <row r="14" spans="1:9" ht="13.5" thickBot="1" x14ac:dyDescent="0.25"/>
    <row r="15" spans="1:9" ht="13.5" thickBot="1" x14ac:dyDescent="0.25">
      <c r="B15" s="13" t="s">
        <v>28</v>
      </c>
      <c r="C15" s="20">
        <v>400</v>
      </c>
      <c r="D15" s="21">
        <v>300</v>
      </c>
      <c r="E15" s="33">
        <f>SUMPRODUCT(C15:D15,$C$21:$D$21)</f>
        <v>41999.999999993408</v>
      </c>
      <c r="F15" s="2" t="s">
        <v>42</v>
      </c>
      <c r="I15" s="22" t="s">
        <v>22</v>
      </c>
    </row>
    <row r="16" spans="1:9" ht="16.5" thickBot="1" x14ac:dyDescent="0.35">
      <c r="C16" s="5" t="s">
        <v>19</v>
      </c>
      <c r="D16" s="5" t="s">
        <v>20</v>
      </c>
      <c r="I16" s="30">
        <f>MAX($E$15)</f>
        <v>41999.999999993408</v>
      </c>
    </row>
    <row r="17" spans="1:10" x14ac:dyDescent="0.2">
      <c r="B17" s="13" t="s">
        <v>26</v>
      </c>
      <c r="C17" s="6">
        <f t="shared" ref="C17:D20" si="0">C10</f>
        <v>4</v>
      </c>
      <c r="D17" s="8">
        <f t="shared" si="0"/>
        <v>6</v>
      </c>
      <c r="E17" s="22">
        <f>SUMPRODUCT(C17:D17,$C$21:$D$21)</f>
        <v>719.99999999991621</v>
      </c>
      <c r="F17" s="36" t="s">
        <v>40</v>
      </c>
      <c r="G17" s="17">
        <f>F10</f>
        <v>720</v>
      </c>
      <c r="I17" s="30">
        <f>COUNT($C$21:$D$21)</f>
        <v>2</v>
      </c>
    </row>
    <row r="18" spans="1:10" x14ac:dyDescent="0.2">
      <c r="B18" s="13" t="s">
        <v>27</v>
      </c>
      <c r="C18" s="15">
        <f t="shared" si="0"/>
        <v>6</v>
      </c>
      <c r="D18" s="16">
        <f t="shared" si="0"/>
        <v>3</v>
      </c>
      <c r="E18" s="22">
        <f>SUMPRODUCT(C18:D18,$C$21:$D$21)</f>
        <v>479.99999999990996</v>
      </c>
      <c r="F18" s="37" t="s">
        <v>40</v>
      </c>
      <c r="G18" s="18">
        <f>F11</f>
        <v>480</v>
      </c>
      <c r="I18" s="30" t="b">
        <f t="array" ref="I18">$E$17:$E$18&lt;=cars!$G$17:$G$18</f>
        <v>1</v>
      </c>
    </row>
    <row r="19" spans="1:10" x14ac:dyDescent="0.2">
      <c r="B19" s="13" t="s">
        <v>39</v>
      </c>
      <c r="C19" s="15">
        <f t="shared" si="0"/>
        <v>1</v>
      </c>
      <c r="D19" s="16">
        <f t="shared" si="0"/>
        <v>0</v>
      </c>
      <c r="E19" s="22">
        <f>SUMPRODUCT(C19:D19,$C$21:$D$21)</f>
        <v>29.999999999987967</v>
      </c>
      <c r="F19" s="25" t="s">
        <v>14</v>
      </c>
      <c r="G19" s="18">
        <f>F12</f>
        <v>20</v>
      </c>
      <c r="I19" s="30" t="b">
        <f t="array" ref="I19">$E$19:$E$20&gt;=cars!$G$19:$G$20</f>
        <v>1</v>
      </c>
    </row>
    <row r="20" spans="1:10" ht="13.5" thickBot="1" x14ac:dyDescent="0.25">
      <c r="B20" s="13" t="s">
        <v>38</v>
      </c>
      <c r="C20" s="9">
        <f t="shared" si="0"/>
        <v>0</v>
      </c>
      <c r="D20" s="11">
        <f t="shared" si="0"/>
        <v>1</v>
      </c>
      <c r="E20" s="22">
        <f>SUMPRODUCT(C20:D20,$C$21:$D$21)</f>
        <v>99.99999999999406</v>
      </c>
      <c r="F20" s="26" t="s">
        <v>14</v>
      </c>
      <c r="G20" s="19">
        <f>F13</f>
        <v>30</v>
      </c>
      <c r="I20" s="30">
        <f>{100;100;0.00000001;0.0000000005;TRUE;FALSE;FALSE;1;1;1;0.0000001;TRUE}</f>
        <v>100</v>
      </c>
    </row>
    <row r="21" spans="1:10" ht="13.5" thickBot="1" x14ac:dyDescent="0.25">
      <c r="B21" s="22" t="s">
        <v>21</v>
      </c>
      <c r="C21" s="31">
        <v>29.999999999987967</v>
      </c>
      <c r="D21" s="32">
        <v>99.99999999999406</v>
      </c>
    </row>
    <row r="22" spans="1:10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</row>
  </sheetData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/>
  </sheetViews>
  <sheetFormatPr defaultRowHeight="12.75" x14ac:dyDescent="0.2"/>
  <cols>
    <col min="1" max="16384" width="9.140625" style="2"/>
  </cols>
  <sheetData>
    <row r="1" spans="1:13" ht="13.5" x14ac:dyDescent="0.25">
      <c r="A1" s="50">
        <v>42807</v>
      </c>
      <c r="C1" s="3" t="s">
        <v>45</v>
      </c>
      <c r="L1" s="79"/>
      <c r="M1" s="2" t="s">
        <v>79</v>
      </c>
    </row>
    <row r="2" spans="1:13" x14ac:dyDescent="0.2">
      <c r="C2" s="4" t="s">
        <v>23</v>
      </c>
      <c r="D2" s="3" t="s">
        <v>62</v>
      </c>
      <c r="H2" s="2" t="s">
        <v>46</v>
      </c>
      <c r="L2" s="79"/>
      <c r="M2" s="2" t="s">
        <v>79</v>
      </c>
    </row>
    <row r="3" spans="1:13" ht="15" x14ac:dyDescent="0.2">
      <c r="H3" s="38" t="s">
        <v>47</v>
      </c>
      <c r="L3" s="79"/>
      <c r="M3" s="2" t="s">
        <v>79</v>
      </c>
    </row>
    <row r="4" spans="1:13" ht="13.5" thickBot="1" x14ac:dyDescent="0.25">
      <c r="C4" s="5" t="s">
        <v>26</v>
      </c>
      <c r="D4" s="5" t="s">
        <v>27</v>
      </c>
      <c r="E4" s="5" t="s">
        <v>28</v>
      </c>
      <c r="F4" s="22" t="s">
        <v>35</v>
      </c>
      <c r="L4" s="79"/>
      <c r="M4" s="2" t="s">
        <v>79</v>
      </c>
    </row>
    <row r="5" spans="1:13" x14ac:dyDescent="0.2">
      <c r="B5" s="12" t="s">
        <v>24</v>
      </c>
      <c r="C5" s="6" t="s">
        <v>29</v>
      </c>
      <c r="D5" s="7" t="s">
        <v>30</v>
      </c>
      <c r="E5" s="7">
        <v>400</v>
      </c>
      <c r="F5" s="8" t="s">
        <v>36</v>
      </c>
      <c r="L5" s="79"/>
      <c r="M5" s="2" t="s">
        <v>79</v>
      </c>
    </row>
    <row r="6" spans="1:13" ht="13.5" thickBot="1" x14ac:dyDescent="0.25">
      <c r="B6" s="12" t="s">
        <v>25</v>
      </c>
      <c r="C6" s="9" t="s">
        <v>30</v>
      </c>
      <c r="D6" s="10" t="s">
        <v>31</v>
      </c>
      <c r="E6" s="10">
        <v>300</v>
      </c>
      <c r="F6" s="11" t="s">
        <v>37</v>
      </c>
      <c r="L6" s="79"/>
      <c r="M6" s="2" t="s">
        <v>79</v>
      </c>
    </row>
    <row r="7" spans="1:13" x14ac:dyDescent="0.2">
      <c r="B7" s="12" t="s">
        <v>34</v>
      </c>
      <c r="C7" s="5" t="s">
        <v>32</v>
      </c>
      <c r="D7" s="5" t="s">
        <v>33</v>
      </c>
      <c r="E7" s="5"/>
      <c r="L7" s="79"/>
      <c r="M7" s="2" t="s">
        <v>79</v>
      </c>
    </row>
    <row r="8" spans="1:13" x14ac:dyDescent="0.2">
      <c r="B8" s="12"/>
      <c r="C8" s="5"/>
      <c r="D8" s="5"/>
      <c r="E8" s="5"/>
      <c r="G8" s="4"/>
      <c r="L8" s="79"/>
      <c r="M8" s="2" t="s">
        <v>79</v>
      </c>
    </row>
    <row r="9" spans="1:13" x14ac:dyDescent="0.2">
      <c r="A9" s="65" t="s">
        <v>65</v>
      </c>
      <c r="B9" s="3" t="s">
        <v>90</v>
      </c>
      <c r="L9" s="79"/>
      <c r="M9" s="2" t="s">
        <v>79</v>
      </c>
    </row>
    <row r="10" spans="1:13" ht="16.5" thickBot="1" x14ac:dyDescent="0.25">
      <c r="A10" s="66" t="s">
        <v>66</v>
      </c>
      <c r="B10" s="98">
        <v>1</v>
      </c>
      <c r="C10" s="98">
        <v>1</v>
      </c>
      <c r="H10" s="104" t="s">
        <v>87</v>
      </c>
      <c r="L10" s="79"/>
      <c r="M10" s="2" t="s">
        <v>79</v>
      </c>
    </row>
    <row r="11" spans="1:13" ht="17.25" thickBot="1" x14ac:dyDescent="0.3">
      <c r="A11" s="66" t="s">
        <v>67</v>
      </c>
      <c r="B11" s="51">
        <v>400</v>
      </c>
      <c r="C11" s="83">
        <v>300</v>
      </c>
      <c r="D11" s="91">
        <f>SUMPRODUCT(B11:C11,$B$10:$C$10)</f>
        <v>700</v>
      </c>
      <c r="E11" s="103" t="s">
        <v>92</v>
      </c>
      <c r="H11" s="92">
        <f>MAX($D$11)</f>
        <v>700</v>
      </c>
      <c r="L11" s="79"/>
      <c r="M11" s="2" t="s">
        <v>79</v>
      </c>
    </row>
    <row r="12" spans="1:13" x14ac:dyDescent="0.2">
      <c r="B12" s="5" t="s">
        <v>39</v>
      </c>
      <c r="C12" s="5" t="s">
        <v>38</v>
      </c>
      <c r="F12" s="78" t="s">
        <v>71</v>
      </c>
      <c r="H12" s="92">
        <f>COUNT($B$10:$C$10)</f>
        <v>2</v>
      </c>
      <c r="K12" s="104" t="s">
        <v>88</v>
      </c>
      <c r="L12" s="79"/>
      <c r="M12" s="2" t="s">
        <v>79</v>
      </c>
    </row>
    <row r="13" spans="1:13" x14ac:dyDescent="0.2">
      <c r="A13" s="13" t="s">
        <v>91</v>
      </c>
      <c r="B13" s="53">
        <v>4</v>
      </c>
      <c r="C13" s="54">
        <v>6</v>
      </c>
      <c r="D13" s="99">
        <f>SUMPRODUCT(B13:C13,$B$10:$C$10)</f>
        <v>10</v>
      </c>
      <c r="E13" s="100" t="s">
        <v>40</v>
      </c>
      <c r="F13" s="74">
        <v>720</v>
      </c>
      <c r="H13" s="92" t="b">
        <f t="array" ref="H13">$D$13:$D$14&lt;=$F$13:$F$14</f>
        <v>1</v>
      </c>
      <c r="K13" s="92">
        <f>MAX($K$21)</f>
        <v>-19300</v>
      </c>
      <c r="L13" s="79"/>
      <c r="M13" s="2" t="s">
        <v>79</v>
      </c>
    </row>
    <row r="14" spans="1:13" x14ac:dyDescent="0.2">
      <c r="A14" s="13" t="s">
        <v>27</v>
      </c>
      <c r="B14" s="55">
        <v>6</v>
      </c>
      <c r="C14" s="56">
        <v>3</v>
      </c>
      <c r="D14" s="99">
        <f t="shared" ref="D14:D16" si="0">SUMPRODUCT(B14:C14,$B$10:$C$10)</f>
        <v>9</v>
      </c>
      <c r="E14" s="101" t="s">
        <v>40</v>
      </c>
      <c r="F14" s="75">
        <v>480</v>
      </c>
      <c r="H14" s="92" t="b">
        <f t="array" ref="H14">$D$15:$D$16&gt;=$F$15:$F$16</f>
        <v>0</v>
      </c>
      <c r="K14" s="92">
        <f>COUNT($B$20:$I$20)</f>
        <v>8</v>
      </c>
      <c r="L14" s="79"/>
      <c r="M14" s="2" t="s">
        <v>79</v>
      </c>
    </row>
    <row r="15" spans="1:13" x14ac:dyDescent="0.2">
      <c r="A15" s="13" t="s">
        <v>39</v>
      </c>
      <c r="B15" s="55">
        <v>1</v>
      </c>
      <c r="C15" s="56">
        <v>0</v>
      </c>
      <c r="D15" s="99">
        <f t="shared" si="0"/>
        <v>1</v>
      </c>
      <c r="E15" s="101" t="s">
        <v>14</v>
      </c>
      <c r="F15" s="75">
        <v>20</v>
      </c>
      <c r="H15" s="92">
        <f>{100;100;0.00000001;0.0000000005;TRUE;FALSE;FALSE;1;1;1;0.0000001;TRUE}</f>
        <v>100</v>
      </c>
      <c r="K15" s="92" t="b">
        <f t="array" ref="K15">$K$23:$K$26=$J$23:$J$26</f>
        <v>0</v>
      </c>
      <c r="L15" s="79"/>
      <c r="M15" s="2" t="s">
        <v>79</v>
      </c>
    </row>
    <row r="16" spans="1:13" x14ac:dyDescent="0.2">
      <c r="A16" s="13" t="s">
        <v>38</v>
      </c>
      <c r="B16" s="57">
        <v>0</v>
      </c>
      <c r="C16" s="58">
        <v>1</v>
      </c>
      <c r="D16" s="99">
        <f t="shared" si="0"/>
        <v>1</v>
      </c>
      <c r="E16" s="102" t="s">
        <v>14</v>
      </c>
      <c r="F16" s="76">
        <v>30</v>
      </c>
      <c r="H16" s="92">
        <f>{100;100;2;100;0;FALSE;TRUE;0.075;0;0;TRUE;30}</f>
        <v>100</v>
      </c>
      <c r="K16" s="92">
        <f>{100;100;0.00000001;0.0000000005;TRUE;FALSE;FALSE;1;1;1;0.0000001;TRUE}</f>
        <v>100</v>
      </c>
      <c r="L16" s="79"/>
      <c r="M16" s="2" t="s">
        <v>79</v>
      </c>
    </row>
    <row r="17" spans="1:13" x14ac:dyDescent="0.2">
      <c r="K17" s="92">
        <f>{100;100;2;100;0;FALSE;TRUE;0.075;0;0;TRUE;30}</f>
        <v>100</v>
      </c>
      <c r="L17" s="79"/>
      <c r="M17" s="2" t="s">
        <v>79</v>
      </c>
    </row>
    <row r="18" spans="1:13" x14ac:dyDescent="0.2">
      <c r="A18" s="65" t="s">
        <v>72</v>
      </c>
      <c r="B18" s="3" t="s">
        <v>90</v>
      </c>
      <c r="G18" s="82" t="s">
        <v>85</v>
      </c>
      <c r="I18" s="82" t="s">
        <v>85</v>
      </c>
      <c r="L18" s="79"/>
      <c r="M18" s="2" t="s">
        <v>79</v>
      </c>
    </row>
    <row r="19" spans="1:13" x14ac:dyDescent="0.2">
      <c r="B19" s="51">
        <v>400</v>
      </c>
      <c r="C19" s="52">
        <v>300</v>
      </c>
      <c r="D19" s="83">
        <v>0</v>
      </c>
      <c r="E19" s="83">
        <v>0</v>
      </c>
      <c r="F19" s="83">
        <v>0</v>
      </c>
      <c r="G19" s="111">
        <v>0</v>
      </c>
      <c r="H19" s="83">
        <v>0</v>
      </c>
      <c r="I19" s="112">
        <v>0</v>
      </c>
      <c r="L19" s="79"/>
      <c r="M19" s="2" t="s">
        <v>79</v>
      </c>
    </row>
    <row r="20" spans="1:13" ht="16.5" thickBot="1" x14ac:dyDescent="0.25">
      <c r="A20" s="66" t="s">
        <v>66</v>
      </c>
      <c r="B20" s="93">
        <v>1</v>
      </c>
      <c r="C20" s="94">
        <v>1</v>
      </c>
      <c r="D20" s="108">
        <v>1</v>
      </c>
      <c r="E20" s="108">
        <v>1</v>
      </c>
      <c r="F20" s="108">
        <v>1</v>
      </c>
      <c r="G20" s="109">
        <v>1</v>
      </c>
      <c r="H20" s="108">
        <v>1</v>
      </c>
      <c r="I20" s="110">
        <v>1</v>
      </c>
      <c r="L20" s="79"/>
      <c r="M20" s="2" t="s">
        <v>79</v>
      </c>
    </row>
    <row r="21" spans="1:13" ht="16.5" thickBot="1" x14ac:dyDescent="0.25">
      <c r="A21" s="66" t="s">
        <v>67</v>
      </c>
      <c r="B21" s="51">
        <v>400</v>
      </c>
      <c r="C21" s="52">
        <v>300</v>
      </c>
      <c r="D21" s="83">
        <v>0</v>
      </c>
      <c r="E21" s="83">
        <v>0</v>
      </c>
      <c r="F21" s="83">
        <v>0</v>
      </c>
      <c r="G21" s="114">
        <f>-$D$27</f>
        <v>-10000</v>
      </c>
      <c r="H21" s="83">
        <v>0</v>
      </c>
      <c r="I21" s="113">
        <f>-$D$27</f>
        <v>-10000</v>
      </c>
      <c r="K21" s="91">
        <f>SUMPRODUCT(B21:I21,$B$20:$I$20)</f>
        <v>-19300</v>
      </c>
      <c r="L21" s="79"/>
      <c r="M21" s="2" t="s">
        <v>79</v>
      </c>
    </row>
    <row r="22" spans="1:13" ht="14.25" x14ac:dyDescent="0.25">
      <c r="B22" s="105" t="s">
        <v>68</v>
      </c>
      <c r="C22" s="105" t="s">
        <v>69</v>
      </c>
      <c r="D22" s="105" t="s">
        <v>74</v>
      </c>
      <c r="E22" s="105" t="s">
        <v>75</v>
      </c>
      <c r="F22" s="105" t="s">
        <v>76</v>
      </c>
      <c r="G22" s="67" t="s">
        <v>77</v>
      </c>
      <c r="L22" s="79"/>
      <c r="M22" s="2" t="s">
        <v>79</v>
      </c>
    </row>
    <row r="23" spans="1:13" x14ac:dyDescent="0.2">
      <c r="A23" s="13" t="s">
        <v>91</v>
      </c>
      <c r="B23" s="53">
        <f>B13</f>
        <v>4</v>
      </c>
      <c r="C23" s="59">
        <f>C13</f>
        <v>6</v>
      </c>
      <c r="D23" s="86">
        <v>1</v>
      </c>
      <c r="E23" s="59">
        <v>0</v>
      </c>
      <c r="F23" s="59">
        <v>0</v>
      </c>
      <c r="G23" s="59">
        <v>0</v>
      </c>
      <c r="H23" s="59">
        <v>0</v>
      </c>
      <c r="I23" s="54">
        <v>0</v>
      </c>
      <c r="J23" s="62">
        <f>F13</f>
        <v>720</v>
      </c>
      <c r="K23" s="68">
        <f>SUMPRODUCT(B23:I23,$B$20:$I$20)</f>
        <v>11</v>
      </c>
      <c r="L23" s="79"/>
      <c r="M23" s="2" t="s">
        <v>79</v>
      </c>
    </row>
    <row r="24" spans="1:13" x14ac:dyDescent="0.2">
      <c r="A24" s="13" t="s">
        <v>27</v>
      </c>
      <c r="B24" s="55">
        <f>B14</f>
        <v>6</v>
      </c>
      <c r="C24" s="34">
        <f>C14</f>
        <v>3</v>
      </c>
      <c r="D24" s="34">
        <v>0</v>
      </c>
      <c r="E24" s="87">
        <v>1</v>
      </c>
      <c r="F24" s="34">
        <v>0</v>
      </c>
      <c r="G24" s="34">
        <v>0</v>
      </c>
      <c r="H24" s="34">
        <v>0</v>
      </c>
      <c r="I24" s="56">
        <v>0</v>
      </c>
      <c r="J24" s="63">
        <f>F14</f>
        <v>480</v>
      </c>
      <c r="K24" s="68">
        <f t="shared" ref="K24:K26" si="1">SUMPRODUCT(B24:I24,$B$20:$I$20)</f>
        <v>10</v>
      </c>
      <c r="L24" s="79"/>
      <c r="M24" s="2" t="s">
        <v>79</v>
      </c>
    </row>
    <row r="25" spans="1:13" x14ac:dyDescent="0.2">
      <c r="A25" s="13" t="s">
        <v>39</v>
      </c>
      <c r="B25" s="55">
        <f>B15</f>
        <v>1</v>
      </c>
      <c r="C25" s="34">
        <f>C15</f>
        <v>0</v>
      </c>
      <c r="D25" s="34">
        <v>0</v>
      </c>
      <c r="E25" s="34">
        <v>0</v>
      </c>
      <c r="F25" s="34">
        <v>-1</v>
      </c>
      <c r="G25" s="87">
        <v>1</v>
      </c>
      <c r="H25" s="34">
        <v>0</v>
      </c>
      <c r="I25" s="56">
        <v>0</v>
      </c>
      <c r="J25" s="63">
        <f>F15</f>
        <v>20</v>
      </c>
      <c r="K25" s="68">
        <f t="shared" si="1"/>
        <v>1</v>
      </c>
      <c r="L25" s="79"/>
      <c r="M25" s="2" t="s">
        <v>79</v>
      </c>
    </row>
    <row r="26" spans="1:13" x14ac:dyDescent="0.2">
      <c r="A26" s="13" t="s">
        <v>38</v>
      </c>
      <c r="B26" s="57">
        <f>B16</f>
        <v>0</v>
      </c>
      <c r="C26" s="60">
        <f>C16</f>
        <v>1</v>
      </c>
      <c r="D26" s="60">
        <v>0</v>
      </c>
      <c r="E26" s="60">
        <v>0</v>
      </c>
      <c r="F26" s="60">
        <v>0</v>
      </c>
      <c r="G26" s="60">
        <v>0</v>
      </c>
      <c r="H26" s="60">
        <v>-1</v>
      </c>
      <c r="I26" s="88">
        <v>1</v>
      </c>
      <c r="J26" s="64">
        <f>F16</f>
        <v>30</v>
      </c>
      <c r="K26" s="68">
        <f t="shared" si="1"/>
        <v>1</v>
      </c>
      <c r="L26" s="79"/>
      <c r="M26" s="2" t="s">
        <v>79</v>
      </c>
    </row>
    <row r="27" spans="1:13" x14ac:dyDescent="0.2">
      <c r="A27" s="2" t="s">
        <v>81</v>
      </c>
      <c r="B27" s="3" t="s">
        <v>93</v>
      </c>
      <c r="C27" s="12" t="s">
        <v>86</v>
      </c>
      <c r="D27" s="89">
        <f>10^4</f>
        <v>10000</v>
      </c>
      <c r="E27" s="2" t="s">
        <v>89</v>
      </c>
      <c r="L27" s="79"/>
      <c r="M27" s="2" t="s">
        <v>79</v>
      </c>
    </row>
    <row r="28" spans="1:13" x14ac:dyDescent="0.2">
      <c r="A28" s="2" t="s">
        <v>83</v>
      </c>
      <c r="B28" s="3" t="s">
        <v>94</v>
      </c>
      <c r="L28" s="79"/>
      <c r="M28" s="2" t="s">
        <v>79</v>
      </c>
    </row>
    <row r="29" spans="1:13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</row>
  </sheetData>
  <pageMargins left="0.25" right="0.25" top="0.25" bottom="0.2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/>
  </sheetViews>
  <sheetFormatPr defaultRowHeight="12.75" x14ac:dyDescent="0.2"/>
  <cols>
    <col min="1" max="16384" width="9.140625" style="2"/>
  </cols>
  <sheetData>
    <row r="1" spans="1:10" ht="13.5" x14ac:dyDescent="0.25">
      <c r="A1" s="1" t="s">
        <v>0</v>
      </c>
      <c r="C1" s="3" t="s">
        <v>48</v>
      </c>
    </row>
    <row r="2" spans="1:10" x14ac:dyDescent="0.2">
      <c r="C2" s="4" t="s">
        <v>49</v>
      </c>
      <c r="E2" s="3" t="s">
        <v>63</v>
      </c>
      <c r="H2" s="2" t="s">
        <v>46</v>
      </c>
    </row>
    <row r="3" spans="1:10" ht="15" x14ac:dyDescent="0.2">
      <c r="H3" s="38" t="s">
        <v>61</v>
      </c>
    </row>
    <row r="4" spans="1:10" ht="13.5" thickBot="1" x14ac:dyDescent="0.25">
      <c r="A4" s="22" t="s">
        <v>8</v>
      </c>
      <c r="B4" s="5" t="s">
        <v>53</v>
      </c>
      <c r="C4" s="5" t="s">
        <v>54</v>
      </c>
      <c r="D4" s="5" t="s">
        <v>55</v>
      </c>
      <c r="E4" s="5" t="s">
        <v>56</v>
      </c>
      <c r="F4" s="22" t="s">
        <v>57</v>
      </c>
    </row>
    <row r="5" spans="1:10" x14ac:dyDescent="0.2">
      <c r="A5" s="12" t="s">
        <v>50</v>
      </c>
      <c r="B5" s="6">
        <v>22</v>
      </c>
      <c r="C5" s="7">
        <v>36</v>
      </c>
      <c r="D5" s="7">
        <v>24</v>
      </c>
      <c r="E5" s="8">
        <v>23</v>
      </c>
      <c r="F5" s="5">
        <v>20</v>
      </c>
    </row>
    <row r="6" spans="1:10" x14ac:dyDescent="0.2">
      <c r="A6" s="12" t="s">
        <v>51</v>
      </c>
      <c r="B6" s="15">
        <v>31</v>
      </c>
      <c r="C6" s="34">
        <v>19</v>
      </c>
      <c r="D6" s="34">
        <v>32</v>
      </c>
      <c r="E6" s="16">
        <v>26</v>
      </c>
      <c r="F6" s="5">
        <v>30</v>
      </c>
    </row>
    <row r="7" spans="1:10" ht="13.5" thickBot="1" x14ac:dyDescent="0.25">
      <c r="A7" s="12" t="s">
        <v>52</v>
      </c>
      <c r="B7" s="9">
        <v>25</v>
      </c>
      <c r="C7" s="10">
        <v>25</v>
      </c>
      <c r="D7" s="10">
        <v>16</v>
      </c>
      <c r="E7" s="11">
        <v>22</v>
      </c>
      <c r="F7" s="5">
        <v>50</v>
      </c>
    </row>
    <row r="8" spans="1:10" x14ac:dyDescent="0.2">
      <c r="A8" s="22" t="s">
        <v>58</v>
      </c>
      <c r="B8" s="5">
        <v>20</v>
      </c>
      <c r="C8" s="5">
        <v>30</v>
      </c>
      <c r="D8" s="5">
        <v>30</v>
      </c>
      <c r="E8" s="5">
        <v>20</v>
      </c>
    </row>
    <row r="9" spans="1:10" x14ac:dyDescent="0.2">
      <c r="B9" s="5"/>
      <c r="C9" s="5"/>
      <c r="D9" s="5"/>
      <c r="E9" s="5"/>
      <c r="I9" s="5" t="s">
        <v>64</v>
      </c>
    </row>
    <row r="10" spans="1:10" ht="13.5" thickBot="1" x14ac:dyDescent="0.25">
      <c r="A10" s="22" t="s">
        <v>59</v>
      </c>
      <c r="B10" s="5" t="s">
        <v>53</v>
      </c>
      <c r="C10" s="5" t="s">
        <v>54</v>
      </c>
      <c r="D10" s="5" t="s">
        <v>55</v>
      </c>
      <c r="E10" s="5" t="s">
        <v>56</v>
      </c>
      <c r="H10" s="22" t="s">
        <v>57</v>
      </c>
      <c r="I10" s="39" t="s">
        <v>8</v>
      </c>
      <c r="J10" s="22" t="s">
        <v>22</v>
      </c>
    </row>
    <row r="11" spans="1:10" ht="13.5" thickBot="1" x14ac:dyDescent="0.25">
      <c r="A11" s="12" t="s">
        <v>50</v>
      </c>
      <c r="B11" s="6">
        <v>20.000000000746063</v>
      </c>
      <c r="C11" s="49">
        <v>0</v>
      </c>
      <c r="D11" s="7">
        <v>0</v>
      </c>
      <c r="E11" s="8">
        <v>3.5527163292164305E-15</v>
      </c>
      <c r="F11" s="5">
        <f>SUM(B11:E11)</f>
        <v>20.000000000746066</v>
      </c>
      <c r="G11" s="40" t="s">
        <v>60</v>
      </c>
      <c r="H11" s="17">
        <v>20</v>
      </c>
      <c r="I11" s="43">
        <f>SUMPRODUCT(B5:E7,B11:E13)</f>
        <v>1929.9999998201611</v>
      </c>
      <c r="J11" s="30">
        <f>MIN($I$11)</f>
        <v>1929.9999998201611</v>
      </c>
    </row>
    <row r="12" spans="1:10" x14ac:dyDescent="0.2">
      <c r="A12" s="12" t="s">
        <v>51</v>
      </c>
      <c r="B12" s="15">
        <v>0</v>
      </c>
      <c r="C12" s="34">
        <v>30.000000001136854</v>
      </c>
      <c r="D12" s="34">
        <v>0</v>
      </c>
      <c r="E12" s="16">
        <v>0</v>
      </c>
      <c r="F12" s="5">
        <f>SUM(B12:E12)</f>
        <v>30.000000001136854</v>
      </c>
      <c r="G12" s="41" t="s">
        <v>60</v>
      </c>
      <c r="H12" s="18">
        <v>30</v>
      </c>
      <c r="J12" s="30">
        <f>COUNT($B$11:$E$13)</f>
        <v>12</v>
      </c>
    </row>
    <row r="13" spans="1:10" ht="13.5" thickBot="1" x14ac:dyDescent="0.25">
      <c r="A13" s="12" t="s">
        <v>52</v>
      </c>
      <c r="B13" s="9">
        <v>0</v>
      </c>
      <c r="C13" s="10">
        <v>7.1054273576010019E-15</v>
      </c>
      <c r="D13" s="10">
        <v>30.000000001136861</v>
      </c>
      <c r="E13" s="11">
        <v>19.999999989270798</v>
      </c>
      <c r="F13" s="5">
        <f>SUM(B13:E13)</f>
        <v>49.999999990407666</v>
      </c>
      <c r="G13" s="42" t="s">
        <v>60</v>
      </c>
      <c r="H13" s="19">
        <v>50</v>
      </c>
      <c r="J13" s="30" t="b">
        <f t="array" ref="J13">$F$11:$F$13=transport!$H$11:$H$13</f>
        <v>0</v>
      </c>
    </row>
    <row r="14" spans="1:10" ht="13.5" thickBot="1" x14ac:dyDescent="0.25">
      <c r="B14" s="5">
        <f>SUM(B11:B13)</f>
        <v>20.000000000746063</v>
      </c>
      <c r="C14" s="5">
        <f>SUM(C11:C13)</f>
        <v>30.000000001136861</v>
      </c>
      <c r="D14" s="5">
        <f>SUM(D11:D13)</f>
        <v>30.000000001136861</v>
      </c>
      <c r="E14" s="48">
        <f>SUM(E11:E13)</f>
        <v>19.999999989270801</v>
      </c>
      <c r="J14" s="30" t="b">
        <f t="array" ref="J14">$B$14:$D$14=transport!$B$16:$D$16</f>
        <v>0</v>
      </c>
    </row>
    <row r="15" spans="1:10" ht="13.5" thickBot="1" x14ac:dyDescent="0.25">
      <c r="A15"/>
      <c r="B15" s="45" t="s">
        <v>60</v>
      </c>
      <c r="C15" s="46" t="s">
        <v>60</v>
      </c>
      <c r="D15" s="46" t="s">
        <v>60</v>
      </c>
      <c r="E15" s="47" t="s">
        <v>60</v>
      </c>
      <c r="H15"/>
      <c r="I15"/>
      <c r="J15" s="30">
        <f>{100;100;0.00000001;0.0000000005;TRUE;FALSE;FALSE;1;1;1;0.0000001;TRUE}</f>
        <v>100</v>
      </c>
    </row>
    <row r="16" spans="1:10" ht="13.5" thickBot="1" x14ac:dyDescent="0.25">
      <c r="A16" s="22" t="s">
        <v>58</v>
      </c>
      <c r="B16" s="20">
        <v>20</v>
      </c>
      <c r="C16" s="44">
        <v>30</v>
      </c>
      <c r="D16" s="44">
        <v>30</v>
      </c>
      <c r="E16" s="21">
        <v>20</v>
      </c>
      <c r="H16"/>
      <c r="I16"/>
    </row>
    <row r="17" spans="1:10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</row>
  </sheetData>
  <phoneticPr fontId="8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diet</vt:lpstr>
      <vt:lpstr>dietNew</vt:lpstr>
      <vt:lpstr>cars</vt:lpstr>
      <vt:lpstr>carsNew</vt:lpstr>
      <vt:lpstr>transport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Casquilho</cp:lastModifiedBy>
  <dcterms:created xsi:type="dcterms:W3CDTF">2010-03-03T18:23:11Z</dcterms:created>
  <dcterms:modified xsi:type="dcterms:W3CDTF">2017-03-13T23:31:10Z</dcterms:modified>
</cp:coreProperties>
</file>