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izador\Desktop\"/>
    </mc:Choice>
  </mc:AlternateContent>
  <bookViews>
    <workbookView xWindow="120" yWindow="90" windowWidth="11655" windowHeight="7050"/>
  </bookViews>
  <sheets>
    <sheet name="Data" sheetId="1" r:id="rId1"/>
    <sheet name="Resolution" sheetId="3" r:id="rId2"/>
  </sheets>
  <definedNames>
    <definedName name="solver_adj" localSheetId="0" hidden="1">Data!$C$8:$D$8</definedName>
    <definedName name="solver_adj" localSheetId="1" hidden="1">Resolution!$C$10:$D$10</definedName>
    <definedName name="solver_cvg" localSheetId="0" hidden="1">0.000000001</definedName>
    <definedName name="solver_cvg" localSheetId="1" hidden="1">0.000000001</definedName>
    <definedName name="solver_drv" localSheetId="0" hidden="1">1</definedName>
    <definedName name="solver_drv" localSheetId="1" hidden="1">1</definedName>
    <definedName name="solver_eng" localSheetId="0" hidden="1">2</definedName>
    <definedName name="solver_est" localSheetId="0" hidden="1">1</definedName>
    <definedName name="solver_est" localSheetId="1" hidden="1">1</definedName>
    <definedName name="solver_itr" localSheetId="0" hidden="1">100</definedName>
    <definedName name="solver_itr" localSheetId="1" hidden="1">100</definedName>
    <definedName name="solver_lhs1" localSheetId="0" hidden="1">Data!$E$5</definedName>
    <definedName name="solver_lhs1" localSheetId="1" hidden="1">Resolution!$F$7</definedName>
    <definedName name="solver_lhs2" localSheetId="0" hidden="1">Data!$E$6</definedName>
    <definedName name="solver_lhs2" localSheetId="1" hidden="1">Resolution!$F$8</definedName>
    <definedName name="solver_lhs3" localSheetId="0" hidden="1">Data!$E$7</definedName>
    <definedName name="solver_lhs3" localSheetId="1" hidden="1">Resolution!$F$9</definedName>
    <definedName name="solver_lin" localSheetId="0" hidden="1">1</definedName>
    <definedName name="solver_lin" localSheetId="1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um" localSheetId="0" hidden="1">3</definedName>
    <definedName name="solver_num" localSheetId="1" hidden="1">3</definedName>
    <definedName name="solver_nwt" localSheetId="0" hidden="1">1</definedName>
    <definedName name="solver_nwt" localSheetId="1" hidden="1">1</definedName>
    <definedName name="solver_opt" localSheetId="0" hidden="1">Data!$E$3</definedName>
    <definedName name="solver_opt" localSheetId="1" hidden="1">Resolution!$F$5</definedName>
    <definedName name="solver_pre" localSheetId="0" hidden="1">0.000001</definedName>
    <definedName name="solver_pre" localSheetId="1" hidden="1">0.000001</definedName>
    <definedName name="solver_rbv" localSheetId="0" hidden="1">1</definedName>
    <definedName name="solver_rel1" localSheetId="0" hidden="1">1</definedName>
    <definedName name="solver_rel1" localSheetId="1" hidden="1">1</definedName>
    <definedName name="solver_rel2" localSheetId="0" hidden="1">1</definedName>
    <definedName name="solver_rel2" localSheetId="1" hidden="1">1</definedName>
    <definedName name="solver_rel3" localSheetId="0" hidden="1">1</definedName>
    <definedName name="solver_rel3" localSheetId="1" hidden="1">1</definedName>
    <definedName name="solver_rhs1" localSheetId="0" hidden="1">Data!$G$5</definedName>
    <definedName name="solver_rhs1" localSheetId="1" hidden="1">Resolution!$H$7</definedName>
    <definedName name="solver_rhs2" localSheetId="0" hidden="1">Data!$G$6</definedName>
    <definedName name="solver_rhs2" localSheetId="1" hidden="1">Resolution!$H$8</definedName>
    <definedName name="solver_rhs3" localSheetId="0" hidden="1">Data!$G$7</definedName>
    <definedName name="solver_rhs3" localSheetId="1" hidden="1">Resolution!$H$9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cl" localSheetId="1" hidden="1">2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tim" localSheetId="0" hidden="1">100</definedName>
    <definedName name="solver_tim" localSheetId="1" hidden="1">100</definedName>
    <definedName name="solver_tol" localSheetId="0" hidden="1">0.000000000005</definedName>
    <definedName name="solver_tol" localSheetId="1" hidden="1">0.000000000005</definedName>
    <definedName name="solver_typ" localSheetId="0" hidden="1">1</definedName>
    <definedName name="solver_typ" localSheetId="1" hidden="1">1</definedName>
    <definedName name="solver_val" localSheetId="0" hidden="1">0</definedName>
    <definedName name="solver_val" localSheetId="1" hidden="1">0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M2" i="1" l="1"/>
  <c r="H11" i="1" s="1"/>
  <c r="K11" i="1" l="1"/>
  <c r="K10" i="1"/>
  <c r="K6" i="1"/>
  <c r="H12" i="1"/>
  <c r="I12" i="1"/>
  <c r="C11" i="1"/>
  <c r="C17" i="1" s="1"/>
  <c r="D12" i="1"/>
  <c r="D11" i="1"/>
  <c r="D10" i="1"/>
  <c r="C12" i="1"/>
  <c r="D16" i="1" s="1"/>
  <c r="C10" i="1"/>
  <c r="A17" i="1"/>
  <c r="A18" i="1" s="1"/>
  <c r="C82" i="3"/>
  <c r="C81" i="3"/>
  <c r="I75" i="3"/>
  <c r="I74" i="3"/>
  <c r="I73" i="3"/>
  <c r="H75" i="3"/>
  <c r="H74" i="3"/>
  <c r="H73" i="3"/>
  <c r="F79" i="3"/>
  <c r="F78" i="3"/>
  <c r="F77" i="3"/>
  <c r="F71" i="3"/>
  <c r="E71" i="3"/>
  <c r="F70" i="3"/>
  <c r="E70" i="3"/>
  <c r="F69" i="3"/>
  <c r="E69" i="3"/>
  <c r="D71" i="3"/>
  <c r="D70" i="3"/>
  <c r="D69" i="3"/>
  <c r="H69" i="3" a="1"/>
  <c r="J71" i="3" s="1"/>
  <c r="C63" i="3"/>
  <c r="C62" i="3"/>
  <c r="I56" i="3"/>
  <c r="I55" i="3"/>
  <c r="I54" i="3"/>
  <c r="H56" i="3"/>
  <c r="H55" i="3"/>
  <c r="H54" i="3"/>
  <c r="F60" i="3"/>
  <c r="F59" i="3"/>
  <c r="F58" i="3"/>
  <c r="F52" i="3"/>
  <c r="F51" i="3"/>
  <c r="F50" i="3"/>
  <c r="E52" i="3"/>
  <c r="E51" i="3"/>
  <c r="E50" i="3"/>
  <c r="D52" i="3"/>
  <c r="D51" i="3"/>
  <c r="D50" i="3"/>
  <c r="H50" i="3" s="1" a="1"/>
  <c r="C44" i="3"/>
  <c r="C43" i="3"/>
  <c r="I37" i="3"/>
  <c r="I36" i="3"/>
  <c r="I35" i="3"/>
  <c r="H37" i="3"/>
  <c r="H36" i="3"/>
  <c r="H35" i="3"/>
  <c r="F41" i="3"/>
  <c r="F40" i="3"/>
  <c r="F39" i="3"/>
  <c r="F31" i="3"/>
  <c r="D33" i="3"/>
  <c r="D32" i="3"/>
  <c r="D31" i="3"/>
  <c r="C25" i="3"/>
  <c r="C24" i="3"/>
  <c r="F22" i="3"/>
  <c r="F21" i="3"/>
  <c r="F20" i="3"/>
  <c r="I18" i="3"/>
  <c r="H18" i="3"/>
  <c r="I17" i="3"/>
  <c r="H17" i="3"/>
  <c r="I16" i="3"/>
  <c r="H16" i="3"/>
  <c r="F14" i="3"/>
  <c r="F33" i="3"/>
  <c r="E14" i="3"/>
  <c r="E33" i="3"/>
  <c r="D14" i="3"/>
  <c r="F13" i="3"/>
  <c r="F32" i="3" s="1"/>
  <c r="E13" i="3"/>
  <c r="E32" i="3" s="1"/>
  <c r="D13" i="3"/>
  <c r="F12" i="3"/>
  <c r="E12" i="3"/>
  <c r="E31" i="3" s="1"/>
  <c r="H31" i="3" s="1" a="1"/>
  <c r="D12" i="3"/>
  <c r="H12" i="3" s="1" a="1"/>
  <c r="E3" i="1"/>
  <c r="K5" i="1" s="1"/>
  <c r="E7" i="1"/>
  <c r="K9" i="1"/>
  <c r="E6" i="1"/>
  <c r="K8" i="1" s="1"/>
  <c r="E5" i="1"/>
  <c r="K7" i="1"/>
  <c r="I70" i="3"/>
  <c r="E16" i="1" l="1"/>
  <c r="D17" i="1"/>
  <c r="E17" i="1"/>
  <c r="H12" i="3"/>
  <c r="J12" i="3"/>
  <c r="H13" i="3"/>
  <c r="J14" i="3"/>
  <c r="J13" i="3"/>
  <c r="I13" i="3"/>
  <c r="I14" i="3"/>
  <c r="H14" i="3"/>
  <c r="I12" i="3"/>
  <c r="I52" i="3"/>
  <c r="J51" i="3"/>
  <c r="H52" i="3"/>
  <c r="J50" i="3"/>
  <c r="H51" i="3"/>
  <c r="H50" i="3"/>
  <c r="I50" i="3"/>
  <c r="J52" i="3"/>
  <c r="I51" i="3"/>
  <c r="E18" i="1"/>
  <c r="A19" i="1"/>
  <c r="C19" i="1" s="1"/>
  <c r="B18" i="1"/>
  <c r="D18" i="1"/>
  <c r="H31" i="3"/>
  <c r="H32" i="3"/>
  <c r="H33" i="3"/>
  <c r="J33" i="3"/>
  <c r="I32" i="3"/>
  <c r="I31" i="3"/>
  <c r="J32" i="3"/>
  <c r="J31" i="3"/>
  <c r="I33" i="3"/>
  <c r="I69" i="3"/>
  <c r="I71" i="3"/>
  <c r="J69" i="3"/>
  <c r="B17" i="1"/>
  <c r="H69" i="3"/>
  <c r="B16" i="1"/>
  <c r="C16" i="1"/>
  <c r="C18" i="1"/>
  <c r="J70" i="3"/>
  <c r="H70" i="3"/>
  <c r="H71" i="3"/>
  <c r="C73" i="3" l="1" a="1"/>
  <c r="C77" i="3" a="1"/>
  <c r="C35" i="3" a="1"/>
  <c r="C39" i="3" a="1"/>
  <c r="C58" i="3" a="1"/>
  <c r="C54" i="3" a="1"/>
  <c r="B19" i="1"/>
  <c r="A20" i="1"/>
  <c r="E19" i="1"/>
  <c r="D19" i="1"/>
  <c r="C20" i="3" a="1"/>
  <c r="C16" i="3" a="1"/>
  <c r="C60" i="3" l="1"/>
  <c r="D59" i="3"/>
  <c r="D60" i="3"/>
  <c r="C58" i="3"/>
  <c r="C59" i="3"/>
  <c r="D58" i="3"/>
  <c r="C18" i="3"/>
  <c r="C29" i="3" s="1"/>
  <c r="C17" i="3"/>
  <c r="C16" i="3"/>
  <c r="A21" i="1"/>
  <c r="D20" i="1"/>
  <c r="E20" i="1"/>
  <c r="B20" i="1"/>
  <c r="C20" i="1"/>
  <c r="D39" i="3"/>
  <c r="C40" i="3"/>
  <c r="C39" i="3"/>
  <c r="D40" i="3"/>
  <c r="C41" i="3"/>
  <c r="D41" i="3"/>
  <c r="D22" i="3"/>
  <c r="C20" i="3"/>
  <c r="D20" i="3"/>
  <c r="C21" i="3"/>
  <c r="C22" i="3"/>
  <c r="D21" i="3"/>
  <c r="C36" i="3"/>
  <c r="C47" i="3" s="1"/>
  <c r="C37" i="3"/>
  <c r="C35" i="3"/>
  <c r="C56" i="3"/>
  <c r="C67" i="3" s="1"/>
  <c r="C54" i="3"/>
  <c r="C55" i="3"/>
  <c r="D77" i="3"/>
  <c r="D78" i="3"/>
  <c r="D79" i="3"/>
  <c r="C77" i="3"/>
  <c r="C78" i="3"/>
  <c r="C79" i="3"/>
  <c r="C75" i="3"/>
  <c r="C74" i="3"/>
  <c r="C73" i="3"/>
  <c r="C65" i="3" l="1"/>
  <c r="F54" i="3" a="1"/>
  <c r="F54" i="3" s="1"/>
  <c r="I20" i="3" a="1"/>
  <c r="B21" i="1"/>
  <c r="D21" i="1"/>
  <c r="C21" i="1"/>
  <c r="A22" i="1"/>
  <c r="E21" i="1"/>
  <c r="F73" i="3" a="1"/>
  <c r="F73" i="3" s="1"/>
  <c r="C46" i="3"/>
  <c r="F35" i="3" a="1"/>
  <c r="F35" i="3" s="1"/>
  <c r="I39" i="3" a="1"/>
  <c r="C27" i="3"/>
  <c r="F16" i="3" a="1"/>
  <c r="F16" i="3" s="1"/>
  <c r="I77" i="3" a="1"/>
  <c r="C66" i="3"/>
  <c r="C48" i="3"/>
  <c r="C28" i="3"/>
  <c r="I58" i="3" a="1"/>
  <c r="I59" i="3" l="1"/>
  <c r="F63" i="3" s="1"/>
  <c r="I58" i="3"/>
  <c r="F62" i="3" s="1"/>
  <c r="H65" i="3" s="1"/>
  <c r="I78" i="3"/>
  <c r="F82" i="3" s="1"/>
  <c r="I77" i="3"/>
  <c r="F81" i="3" s="1"/>
  <c r="H46" i="3"/>
  <c r="E22" i="1"/>
  <c r="A23" i="1"/>
  <c r="D22" i="1"/>
  <c r="C22" i="1"/>
  <c r="B22" i="1"/>
  <c r="I21" i="3"/>
  <c r="F25" i="3" s="1"/>
  <c r="I20" i="3"/>
  <c r="F24" i="3" s="1"/>
  <c r="H27" i="3"/>
  <c r="I40" i="3"/>
  <c r="F44" i="3" s="1"/>
  <c r="I39" i="3"/>
  <c r="F43" i="3" s="1"/>
  <c r="D23" i="1" l="1"/>
  <c r="E23" i="1"/>
  <c r="A24" i="1"/>
  <c r="C23" i="1"/>
  <c r="B23" i="1"/>
  <c r="D24" i="1" l="1"/>
  <c r="A25" i="1"/>
  <c r="C24" i="1"/>
  <c r="E24" i="1"/>
  <c r="B24" i="1"/>
  <c r="C25" i="1" l="1"/>
  <c r="E25" i="1"/>
  <c r="A26" i="1"/>
  <c r="D25" i="1"/>
  <c r="B25" i="1"/>
  <c r="D26" i="1" l="1"/>
  <c r="A27" i="1"/>
  <c r="C26" i="1"/>
  <c r="E26" i="1"/>
  <c r="B26" i="1"/>
  <c r="A28" i="1" l="1"/>
  <c r="E27" i="1"/>
  <c r="B27" i="1"/>
  <c r="D27" i="1"/>
  <c r="C27" i="1"/>
  <c r="B28" i="1" l="1"/>
  <c r="D28" i="1"/>
  <c r="A29" i="1"/>
  <c r="E28" i="1"/>
  <c r="C28" i="1"/>
  <c r="D29" i="1" l="1"/>
  <c r="E29" i="1"/>
  <c r="A30" i="1"/>
  <c r="C29" i="1"/>
  <c r="B29" i="1"/>
  <c r="E30" i="1" l="1"/>
  <c r="D30" i="1"/>
  <c r="C30" i="1"/>
  <c r="B30" i="1"/>
</calcChain>
</file>

<file path=xl/sharedStrings.xml><?xml version="1.0" encoding="utf-8"?>
<sst xmlns="http://schemas.openxmlformats.org/spreadsheetml/2006/main" count="144" uniqueCount="62">
  <si>
    <t>&lt;=</t>
  </si>
  <si>
    <r>
      <t>x</t>
    </r>
    <r>
      <rPr>
        <vertAlign val="subscript"/>
        <sz val="10"/>
        <rFont val="Times New Roman"/>
        <family val="1"/>
      </rPr>
      <t>1</t>
    </r>
  </si>
  <si>
    <r>
      <t>x</t>
    </r>
    <r>
      <rPr>
        <vertAlign val="subscript"/>
        <sz val="10"/>
        <rFont val="Times New Roman"/>
        <family val="1"/>
      </rPr>
      <t>2</t>
    </r>
  </si>
  <si>
    <t>N constraint</t>
  </si>
  <si>
    <t>P constraint</t>
  </si>
  <si>
    <t>K constraint</t>
  </si>
  <si>
    <t>[max]</t>
  </si>
  <si>
    <r>
      <t>X</t>
    </r>
    <r>
      <rPr>
        <sz val="10"/>
        <rFont val="Times New Roman"/>
        <family val="1"/>
      </rPr>
      <t xml:space="preserve"> =</t>
    </r>
  </si>
  <si>
    <t>z</t>
  </si>
  <si>
    <r>
      <t xml:space="preserve">Opt: 4286, 8571;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 342 850</t>
    </r>
  </si>
  <si>
    <t>Optimize through "Solver"</t>
  </si>
  <si>
    <t>Resnick, "Fertilizer-blending plant", p 279</t>
  </si>
  <si>
    <t>Feb-2007</t>
  </si>
  <si>
    <r>
      <t xml:space="preserve">[max] </t>
    </r>
    <r>
      <rPr>
        <i/>
        <sz val="10"/>
        <rFont val="Times New Roman"/>
        <family val="1"/>
      </rPr>
      <t>z</t>
    </r>
    <r>
      <rPr>
        <sz val="10"/>
        <rFont val="Times New Roman"/>
        <family val="1"/>
      </rPr>
      <t xml:space="preserve"> =</t>
    </r>
  </si>
  <si>
    <r>
      <t>x</t>
    </r>
    <r>
      <rPr>
        <vertAlign val="subscript"/>
        <sz val="10"/>
        <rFont val="Times New Roman"/>
        <family val="1"/>
      </rPr>
      <t>3</t>
    </r>
  </si>
  <si>
    <r>
      <t>x</t>
    </r>
    <r>
      <rPr>
        <vertAlign val="subscript"/>
        <sz val="10"/>
        <rFont val="Times New Roman"/>
        <family val="1"/>
      </rPr>
      <t>4</t>
    </r>
  </si>
  <si>
    <r>
      <t>x</t>
    </r>
    <r>
      <rPr>
        <vertAlign val="subscript"/>
        <sz val="10"/>
        <rFont val="Times New Roman"/>
        <family val="1"/>
      </rPr>
      <t>5</t>
    </r>
  </si>
  <si>
    <r>
      <rPr>
        <b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</si>
  <si>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 xml:space="preserve"> =</t>
    </r>
  </si>
  <si>
    <r>
      <t>D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</si>
  <si>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D0</t>
    </r>
    <r>
      <rPr>
        <sz val="10"/>
        <rFont val="Times New Roman"/>
        <family val="1"/>
      </rPr>
      <t xml:space="preserve"> = </t>
    </r>
    <r>
      <rPr>
        <b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B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</si>
  <si>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K</t>
    </r>
    <r>
      <rPr>
        <sz val="10"/>
        <rFont val="Times New Roman"/>
        <family val="1"/>
      </rPr>
      <t xml:space="preserve"> = </t>
    </r>
    <r>
      <rPr>
        <b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</si>
  <si>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A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</si>
  <si>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</si>
  <si>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P</t>
    </r>
    <r>
      <rPr>
        <b/>
        <vertAlign val="superscript"/>
        <sz val="10"/>
        <rFont val="Times New Roman"/>
        <family val="1"/>
      </rPr>
      <t>--</t>
    </r>
    <r>
      <rPr>
        <sz val="10"/>
        <rFont val="Times New Roman"/>
        <family val="1"/>
      </rPr>
      <t xml:space="preserve"> = </t>
    </r>
    <r>
      <rPr>
        <b/>
        <sz val="10"/>
        <rFont val="Times New Roman"/>
        <family val="1"/>
      </rPr>
      <t>K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</si>
  <si>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=</t>
    </r>
  </si>
  <si>
    <r>
      <rPr>
        <sz val="10"/>
        <rFont val="Symbol"/>
        <family val="1"/>
        <charset val="2"/>
      </rPr>
      <t>D</t>
    </r>
    <r>
      <rPr>
        <sz val="10"/>
        <rFont val="Times New Roman"/>
        <family val="1"/>
      </rPr>
      <t xml:space="preserve"> = </t>
    </r>
    <r>
      <rPr>
        <b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 xml:space="preserve"> - </t>
    </r>
    <r>
      <rPr>
        <b/>
        <sz val="10"/>
        <rFont val="Times New Roman"/>
        <family val="1"/>
      </rPr>
      <t>P</t>
    </r>
    <r>
      <rPr>
        <vertAlign val="superscript"/>
        <sz val="10"/>
        <rFont val="Times New Roman"/>
        <family val="1"/>
      </rPr>
      <t>--</t>
    </r>
    <r>
      <rPr>
        <sz val="10"/>
        <rFont val="Times New Roman"/>
        <family val="1"/>
      </rPr>
      <t xml:space="preserve"> =</t>
    </r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</si>
  <si>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1</t>
    </r>
    <r>
      <rPr>
        <sz val="10"/>
        <rFont val="Arial Narrow"/>
        <family val="2"/>
      </rPr>
      <t xml:space="preserve"> ENTERS</t>
    </r>
  </si>
  <si>
    <r>
      <t xml:space="preserve">Should be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2</t>
    </r>
    <r>
      <rPr>
        <sz val="10"/>
        <rFont val="Arial Narrow"/>
        <family val="2"/>
      </rPr>
      <t>, but this is acceptable.</t>
    </r>
  </si>
  <si>
    <r>
      <rPr>
        <b/>
        <sz val="10"/>
        <rFont val="Symbol"/>
        <family val="1"/>
        <charset val="2"/>
      </rPr>
      <t>Q</t>
    </r>
    <r>
      <rPr>
        <sz val="10"/>
        <rFont val="Times New Roman"/>
        <family val="1"/>
      </rPr>
      <t xml:space="preserve"> =</t>
    </r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</si>
  <si>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3</t>
    </r>
    <r>
      <rPr>
        <sz val="10"/>
        <rFont val="Arial Narrow"/>
        <family val="2"/>
      </rPr>
      <t xml:space="preserve"> LEAVES</t>
    </r>
  </si>
  <si>
    <t>This is a "tie" (!).</t>
  </si>
  <si>
    <r>
      <t xml:space="preserve">Next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 </t>
    </r>
    <r>
      <rPr>
        <i/>
        <sz val="10"/>
        <rFont val="Arial Narrow"/>
        <family val="2"/>
      </rPr>
      <t>z</t>
    </r>
    <r>
      <rPr>
        <vertAlign val="subscript"/>
        <sz val="10"/>
        <rFont val="Arial Narrow"/>
        <family val="2"/>
      </rPr>
      <t>0</t>
    </r>
    <r>
      <rPr>
        <sz val="10"/>
        <rFont val="Arial Narrow"/>
        <family val="2"/>
      </rPr>
      <t xml:space="preserve"> + </t>
    </r>
    <r>
      <rPr>
        <i/>
        <sz val="10"/>
        <rFont val="Symbol"/>
        <family val="1"/>
        <charset val="2"/>
      </rPr>
      <t>q</t>
    </r>
    <r>
      <rPr>
        <sz val="10"/>
        <rFont val="Arial Narrow"/>
        <family val="2"/>
      </rPr>
      <t xml:space="preserve"> </t>
    </r>
    <r>
      <rPr>
        <i/>
        <sz val="10"/>
        <rFont val="Symbol"/>
        <family val="1"/>
        <charset val="2"/>
      </rPr>
      <t>d</t>
    </r>
    <r>
      <rPr>
        <sz val="10"/>
        <rFont val="Arial Narrow"/>
        <family val="2"/>
      </rPr>
      <t xml:space="preserve"> =</t>
    </r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</si>
  <si>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2</t>
    </r>
    <r>
      <rPr>
        <sz val="10"/>
        <rFont val="Arial Narrow"/>
        <family val="2"/>
      </rPr>
      <t xml:space="preserve"> ENTERS</t>
    </r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</si>
  <si>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4</t>
    </r>
    <r>
      <rPr>
        <sz val="10"/>
        <rFont val="Arial Narrow"/>
        <family val="2"/>
      </rPr>
      <t xml:space="preserve"> LEAVES</t>
    </r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</si>
  <si>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3</t>
    </r>
    <r>
      <rPr>
        <sz val="10"/>
        <rFont val="Arial Narrow"/>
        <family val="2"/>
      </rPr>
      <t xml:space="preserve"> ENTERS</t>
    </r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</si>
  <si>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5</t>
    </r>
    <r>
      <rPr>
        <sz val="10"/>
        <rFont val="Arial Narrow"/>
        <family val="2"/>
      </rPr>
      <t xml:space="preserve"> LEAVES</t>
    </r>
  </si>
  <si>
    <r>
      <rPr>
        <i/>
        <sz val="10"/>
        <rFont val="Times New Roman"/>
        <family val="1"/>
      </rPr>
      <t>z</t>
    </r>
    <r>
      <rPr>
        <sz val="10"/>
        <rFont val="Times New Roman"/>
        <family val="1"/>
      </rPr>
      <t xml:space="preserve"> = </t>
    </r>
    <r>
      <rPr>
        <b/>
        <sz val="10"/>
        <rFont val="Times New Roman"/>
        <family val="1"/>
      </rPr>
      <t>P</t>
    </r>
    <r>
      <rPr>
        <vertAlign val="subscript"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D0</t>
    </r>
    <r>
      <rPr>
        <sz val="10"/>
        <rFont val="Times New Roman"/>
        <family val="1"/>
      </rPr>
      <t xml:space="preserve"> =</t>
    </r>
  </si>
  <si>
    <t>OPTIMUM</t>
  </si>
  <si>
    <t>x</t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</si>
  <si>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_N</t>
    </r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</si>
  <si>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_P</t>
    </r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</si>
  <si>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_K</t>
    </r>
  </si>
  <si>
    <r>
      <rPr>
        <sz val="10"/>
        <rFont val="Symbol"/>
        <family val="1"/>
        <charset val="2"/>
      </rPr>
      <t>D</t>
    </r>
    <r>
      <rPr>
        <i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</si>
  <si>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_N =</t>
    </r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</si>
  <si>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_P =</t>
    </r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</si>
  <si>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_K =</t>
    </r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</si>
  <si>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_ObjF =</t>
    </r>
  </si>
  <si>
    <t>ObjF =</t>
  </si>
  <si>
    <r>
      <rPr>
        <i/>
        <sz val="10"/>
        <rFont val="Times New Roman"/>
        <family val="1"/>
      </rPr>
      <t>y</t>
    </r>
    <r>
      <rPr>
        <sz val="10"/>
        <rFont val="Times New Roman"/>
        <family val="1"/>
      </rPr>
      <t>_ObjF</t>
    </r>
  </si>
  <si>
    <t>Solver model</t>
  </si>
  <si>
    <t>Answer:</t>
  </si>
  <si>
    <t>Try ObjF =:</t>
  </si>
  <si>
    <r>
      <t xml:space="preserve">Then try </t>
    </r>
    <r>
      <rPr>
        <b/>
        <i/>
        <sz val="9"/>
        <rFont val="Arial Narrow"/>
        <family val="2"/>
      </rPr>
      <t>P</t>
    </r>
    <r>
      <rPr>
        <b/>
        <vertAlign val="subscript"/>
        <sz val="9"/>
        <rFont val="Arial Narrow"/>
        <family val="2"/>
      </rPr>
      <t>2</t>
    </r>
    <r>
      <rPr>
        <b/>
        <sz val="9"/>
        <rFont val="Arial Narrow"/>
        <family val="2"/>
      </rPr>
      <t xml:space="preserve"> =:</t>
    </r>
  </si>
  <si>
    <t>and Solve</t>
  </si>
  <si>
    <t>30 000 / 7</t>
  </si>
  <si>
    <t>60 000 / 7</t>
  </si>
  <si>
    <t>Suitable 15000/7</t>
  </si>
  <si>
    <t>Feb-2014</t>
  </si>
  <si>
    <t>TRY THIS</t>
  </si>
  <si>
    <t>*</t>
  </si>
  <si>
    <t>Manual (!) resolution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</si>
</sst>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0"/>
      <name val="Arial Narrow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sz val="8"/>
      <name val="Arial Narrow"/>
      <family val="2"/>
    </font>
    <font>
      <b/>
      <sz val="10"/>
      <name val="Arial Narrow"/>
      <family val="2"/>
    </font>
    <font>
      <i/>
      <sz val="10"/>
      <name val="Arial Narrow"/>
      <family val="2"/>
    </font>
    <font>
      <sz val="10"/>
      <name val="Arial Narrow"/>
      <family val="2"/>
    </font>
    <font>
      <b/>
      <sz val="9"/>
      <name val="Arial Narrow"/>
      <family val="2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sz val="10"/>
      <name val="Symbol"/>
      <family val="1"/>
      <charset val="2"/>
    </font>
    <font>
      <b/>
      <vertAlign val="superscript"/>
      <sz val="10"/>
      <name val="Times New Roman"/>
      <family val="1"/>
    </font>
    <font>
      <vertAlign val="subscript"/>
      <sz val="10"/>
      <name val="Arial Narrow"/>
      <family val="2"/>
    </font>
    <font>
      <i/>
      <sz val="10"/>
      <name val="Symbol"/>
      <family val="1"/>
      <charset val="2"/>
    </font>
    <font>
      <b/>
      <sz val="10"/>
      <name val="Symbol"/>
      <family val="1"/>
      <charset val="2"/>
    </font>
    <font>
      <b/>
      <i/>
      <sz val="9"/>
      <name val="Arial Narrow"/>
      <family val="2"/>
    </font>
    <font>
      <b/>
      <vertAlign val="subscript"/>
      <sz val="9"/>
      <name val="Arial Narrow"/>
      <family val="2"/>
    </font>
    <font>
      <b/>
      <sz val="9"/>
      <color theme="0"/>
      <name val="Arial Narrow"/>
      <family val="2"/>
    </font>
    <font>
      <b/>
      <sz val="10"/>
      <color rgb="FFFFFF00"/>
      <name val="Arial Narrow"/>
      <family val="2"/>
    </font>
    <font>
      <sz val="9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5" fillId="0" borderId="0" xfId="0" applyFont="1"/>
    <xf numFmtId="14" fontId="8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0" xfId="0" applyFill="1" applyAlignment="1">
      <alignment horizontal="center"/>
    </xf>
    <xf numFmtId="0" fontId="9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4" borderId="0" xfId="0" applyFill="1"/>
    <xf numFmtId="0" fontId="0" fillId="0" borderId="1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0" fillId="5" borderId="0" xfId="0" applyFill="1"/>
    <xf numFmtId="0" fontId="7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6" fillId="0" borderId="0" xfId="0" applyFont="1"/>
    <xf numFmtId="0" fontId="1" fillId="0" borderId="0" xfId="0" applyFont="1" applyBorder="1" applyAlignment="1">
      <alignment horizontal="right"/>
    </xf>
    <xf numFmtId="0" fontId="6" fillId="0" borderId="14" xfId="0" applyFont="1" applyBorder="1"/>
    <xf numFmtId="0" fontId="0" fillId="2" borderId="0" xfId="0" applyFill="1"/>
    <xf numFmtId="0" fontId="0" fillId="3" borderId="1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6" borderId="0" xfId="0" applyFill="1"/>
    <xf numFmtId="0" fontId="0" fillId="0" borderId="17" xfId="0" applyBorder="1"/>
    <xf numFmtId="0" fontId="0" fillId="5" borderId="17" xfId="0" applyFill="1" applyBorder="1"/>
    <xf numFmtId="0" fontId="2" fillId="0" borderId="12" xfId="0" applyFont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8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8" fillId="5" borderId="0" xfId="0" applyFont="1" applyFill="1" applyAlignment="1">
      <alignment horizontal="center"/>
    </xf>
    <xf numFmtId="0" fontId="19" fillId="7" borderId="0" xfId="0" applyFont="1" applyFill="1" applyAlignment="1">
      <alignment horizontal="center"/>
    </xf>
    <xf numFmtId="0" fontId="0" fillId="8" borderId="17" xfId="0" applyFill="1" applyBorder="1" applyAlignment="1">
      <alignment horizontal="center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43097342869403"/>
          <c:y val="5.0925925925925923E-2"/>
          <c:w val="0.76858569556287759"/>
          <c:h val="0.84020815106445024"/>
        </c:manualLayout>
      </c:layout>
      <c:scatterChart>
        <c:scatterStyle val="lineMarker"/>
        <c:varyColors val="0"/>
        <c:ser>
          <c:idx val="0"/>
          <c:order val="0"/>
          <c:tx>
            <c:strRef>
              <c:f>Data!$B$15</c:f>
              <c:strCache>
                <c:ptCount val="1"/>
                <c:pt idx="0">
                  <c:v>y_N</c:v>
                </c:pt>
              </c:strCache>
            </c:strRef>
          </c:tx>
          <c:marker>
            <c:symbol val="none"/>
          </c:marker>
          <c:xVal>
            <c:numRef>
              <c:f>Data!$A$16:$A$30</c:f>
              <c:numCache>
                <c:formatCode>General</c:formatCode>
                <c:ptCount val="15"/>
                <c:pt idx="0">
                  <c:v>0</c:v>
                </c:pt>
                <c:pt idx="1">
                  <c:v>2143</c:v>
                </c:pt>
                <c:pt idx="2">
                  <c:v>4286</c:v>
                </c:pt>
                <c:pt idx="3">
                  <c:v>6429</c:v>
                </c:pt>
                <c:pt idx="4">
                  <c:v>8572</c:v>
                </c:pt>
                <c:pt idx="5">
                  <c:v>10715</c:v>
                </c:pt>
                <c:pt idx="6">
                  <c:v>12858</c:v>
                </c:pt>
                <c:pt idx="7">
                  <c:v>15001</c:v>
                </c:pt>
                <c:pt idx="8">
                  <c:v>17144</c:v>
                </c:pt>
                <c:pt idx="9">
                  <c:v>19287</c:v>
                </c:pt>
                <c:pt idx="10">
                  <c:v>21430</c:v>
                </c:pt>
                <c:pt idx="11">
                  <c:v>23573</c:v>
                </c:pt>
                <c:pt idx="12">
                  <c:v>25716</c:v>
                </c:pt>
                <c:pt idx="13">
                  <c:v>27859</c:v>
                </c:pt>
                <c:pt idx="14">
                  <c:v>30002</c:v>
                </c:pt>
              </c:numCache>
            </c:numRef>
          </c:xVal>
          <c:yVal>
            <c:numRef>
              <c:f>Data!$B$16:$B$30</c:f>
              <c:numCache>
                <c:formatCode>General</c:formatCode>
                <c:ptCount val="15"/>
                <c:pt idx="0">
                  <c:v>20000</c:v>
                </c:pt>
                <c:pt idx="1">
                  <c:v>17142.666666666668</c:v>
                </c:pt>
                <c:pt idx="2">
                  <c:v>14285.333333333332</c:v>
                </c:pt>
                <c:pt idx="3">
                  <c:v>11427.999999999998</c:v>
                </c:pt>
                <c:pt idx="4">
                  <c:v>8570.6666666666661</c:v>
                </c:pt>
                <c:pt idx="5">
                  <c:v>5713.3333333333321</c:v>
                </c:pt>
                <c:pt idx="6">
                  <c:v>2855.9999999999964</c:v>
                </c:pt>
                <c:pt idx="7">
                  <c:v>-1.3333333333357587</c:v>
                </c:pt>
                <c:pt idx="8">
                  <c:v>-2858.6666666666679</c:v>
                </c:pt>
                <c:pt idx="9">
                  <c:v>-5716.0000000000036</c:v>
                </c:pt>
                <c:pt idx="10">
                  <c:v>-8573.3333333333358</c:v>
                </c:pt>
                <c:pt idx="11">
                  <c:v>-11430.666666666672</c:v>
                </c:pt>
                <c:pt idx="12">
                  <c:v>-14288.000000000007</c:v>
                </c:pt>
                <c:pt idx="13">
                  <c:v>-17145.333333333336</c:v>
                </c:pt>
                <c:pt idx="14">
                  <c:v>-20002.666666666672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A-4A45-BA7C-A104A7E3F046}"/>
            </c:ext>
          </c:extLst>
        </c:ser>
        <c:ser>
          <c:idx val="1"/>
          <c:order val="1"/>
          <c:tx>
            <c:strRef>
              <c:f>Data!$C$15</c:f>
              <c:strCache>
                <c:ptCount val="1"/>
                <c:pt idx="0">
                  <c:v>y_P</c:v>
                </c:pt>
              </c:strCache>
            </c:strRef>
          </c:tx>
          <c:marker>
            <c:symbol val="none"/>
          </c:marker>
          <c:xVal>
            <c:numRef>
              <c:f>Data!$A$16:$A$30</c:f>
              <c:numCache>
                <c:formatCode>General</c:formatCode>
                <c:ptCount val="15"/>
                <c:pt idx="0">
                  <c:v>0</c:v>
                </c:pt>
                <c:pt idx="1">
                  <c:v>2143</c:v>
                </c:pt>
                <c:pt idx="2">
                  <c:v>4286</c:v>
                </c:pt>
                <c:pt idx="3">
                  <c:v>6429</c:v>
                </c:pt>
                <c:pt idx="4">
                  <c:v>8572</c:v>
                </c:pt>
                <c:pt idx="5">
                  <c:v>10715</c:v>
                </c:pt>
                <c:pt idx="6">
                  <c:v>12858</c:v>
                </c:pt>
                <c:pt idx="7">
                  <c:v>15001</c:v>
                </c:pt>
                <c:pt idx="8">
                  <c:v>17144</c:v>
                </c:pt>
                <c:pt idx="9">
                  <c:v>19287</c:v>
                </c:pt>
                <c:pt idx="10">
                  <c:v>21430</c:v>
                </c:pt>
                <c:pt idx="11">
                  <c:v>23573</c:v>
                </c:pt>
                <c:pt idx="12">
                  <c:v>25716</c:v>
                </c:pt>
                <c:pt idx="13">
                  <c:v>27859</c:v>
                </c:pt>
                <c:pt idx="14">
                  <c:v>30002</c:v>
                </c:pt>
              </c:numCache>
            </c:numRef>
          </c:xVal>
          <c:yVal>
            <c:numRef>
              <c:f>Data!$C$16:$C$30</c:f>
              <c:numCache>
                <c:formatCode>General</c:formatCode>
                <c:ptCount val="15"/>
                <c:pt idx="0">
                  <c:v>12000</c:v>
                </c:pt>
                <c:pt idx="1">
                  <c:v>10285.6</c:v>
                </c:pt>
                <c:pt idx="2">
                  <c:v>8571.2000000000007</c:v>
                </c:pt>
                <c:pt idx="3">
                  <c:v>6856.8</c:v>
                </c:pt>
                <c:pt idx="4">
                  <c:v>5142.4000000000005</c:v>
                </c:pt>
                <c:pt idx="5">
                  <c:v>3428</c:v>
                </c:pt>
                <c:pt idx="6">
                  <c:v>1713.6000000000004</c:v>
                </c:pt>
                <c:pt idx="7">
                  <c:v>-0.7999999999992724</c:v>
                </c:pt>
                <c:pt idx="8">
                  <c:v>-1715.1999999999989</c:v>
                </c:pt>
                <c:pt idx="9">
                  <c:v>-3429.5999999999985</c:v>
                </c:pt>
                <c:pt idx="10">
                  <c:v>-5144</c:v>
                </c:pt>
                <c:pt idx="11">
                  <c:v>-6858.3999999999978</c:v>
                </c:pt>
                <c:pt idx="12">
                  <c:v>-8572.7999999999993</c:v>
                </c:pt>
                <c:pt idx="13">
                  <c:v>-10287.199999999997</c:v>
                </c:pt>
                <c:pt idx="14">
                  <c:v>-12001.599999999999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A-4A45-BA7C-A104A7E3F046}"/>
            </c:ext>
          </c:extLst>
        </c:ser>
        <c:ser>
          <c:idx val="2"/>
          <c:order val="2"/>
          <c:tx>
            <c:strRef>
              <c:f>Data!$D$15</c:f>
              <c:strCache>
                <c:ptCount val="1"/>
                <c:pt idx="0">
                  <c:v>y_K</c:v>
                </c:pt>
              </c:strCache>
            </c:strRef>
          </c:tx>
          <c:marker>
            <c:symbol val="none"/>
          </c:marker>
          <c:xVal>
            <c:numRef>
              <c:f>Data!$A$16:$A$30</c:f>
              <c:numCache>
                <c:formatCode>General</c:formatCode>
                <c:ptCount val="15"/>
                <c:pt idx="0">
                  <c:v>0</c:v>
                </c:pt>
                <c:pt idx="1">
                  <c:v>2143</c:v>
                </c:pt>
                <c:pt idx="2">
                  <c:v>4286</c:v>
                </c:pt>
                <c:pt idx="3">
                  <c:v>6429</c:v>
                </c:pt>
                <c:pt idx="4">
                  <c:v>8572</c:v>
                </c:pt>
                <c:pt idx="5">
                  <c:v>10715</c:v>
                </c:pt>
                <c:pt idx="6">
                  <c:v>12858</c:v>
                </c:pt>
                <c:pt idx="7">
                  <c:v>15001</c:v>
                </c:pt>
                <c:pt idx="8">
                  <c:v>17144</c:v>
                </c:pt>
                <c:pt idx="9">
                  <c:v>19287</c:v>
                </c:pt>
                <c:pt idx="10">
                  <c:v>21430</c:v>
                </c:pt>
                <c:pt idx="11">
                  <c:v>23573</c:v>
                </c:pt>
                <c:pt idx="12">
                  <c:v>25716</c:v>
                </c:pt>
                <c:pt idx="13">
                  <c:v>27859</c:v>
                </c:pt>
                <c:pt idx="14">
                  <c:v>30002</c:v>
                </c:pt>
              </c:numCache>
            </c:numRef>
          </c:xVal>
          <c:yVal>
            <c:numRef>
              <c:f>Data!$D$16:$D$30</c:f>
              <c:numCache>
                <c:formatCode>General</c:formatCode>
                <c:ptCount val="15"/>
                <c:pt idx="0">
                  <c:v>10000</c:v>
                </c:pt>
                <c:pt idx="1">
                  <c:v>9285.6666666666661</c:v>
                </c:pt>
                <c:pt idx="2">
                  <c:v>8571.3333333333339</c:v>
                </c:pt>
                <c:pt idx="3">
                  <c:v>7857</c:v>
                </c:pt>
                <c:pt idx="4">
                  <c:v>7142.6666666666661</c:v>
                </c:pt>
                <c:pt idx="5">
                  <c:v>6428.333333333333</c:v>
                </c:pt>
                <c:pt idx="6">
                  <c:v>5713.9999999999991</c:v>
                </c:pt>
                <c:pt idx="7">
                  <c:v>4999.6666666666661</c:v>
                </c:pt>
                <c:pt idx="8">
                  <c:v>4285.333333333333</c:v>
                </c:pt>
                <c:pt idx="9">
                  <c:v>3570.9999999999991</c:v>
                </c:pt>
                <c:pt idx="10">
                  <c:v>2856.6666666666661</c:v>
                </c:pt>
                <c:pt idx="11">
                  <c:v>2142.3333333333321</c:v>
                </c:pt>
                <c:pt idx="12">
                  <c:v>1427.9999999999982</c:v>
                </c:pt>
                <c:pt idx="13">
                  <c:v>713.66666666666606</c:v>
                </c:pt>
                <c:pt idx="14">
                  <c:v>-0.66666666666787933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7A-4A45-BA7C-A104A7E3F046}"/>
            </c:ext>
          </c:extLst>
        </c:ser>
        <c:ser>
          <c:idx val="3"/>
          <c:order val="3"/>
          <c:tx>
            <c:strRef>
              <c:f>Data!$E$15</c:f>
              <c:strCache>
                <c:ptCount val="1"/>
                <c:pt idx="0">
                  <c:v>y_ObjF</c:v>
                </c:pt>
              </c:strCache>
            </c:strRef>
          </c:tx>
          <c:spPr>
            <a:ln w="2540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Data!$A$16:$A$30</c:f>
              <c:numCache>
                <c:formatCode>General</c:formatCode>
                <c:ptCount val="15"/>
                <c:pt idx="0">
                  <c:v>0</c:v>
                </c:pt>
                <c:pt idx="1">
                  <c:v>2143</c:v>
                </c:pt>
                <c:pt idx="2">
                  <c:v>4286</c:v>
                </c:pt>
                <c:pt idx="3">
                  <c:v>6429</c:v>
                </c:pt>
                <c:pt idx="4">
                  <c:v>8572</c:v>
                </c:pt>
                <c:pt idx="5">
                  <c:v>10715</c:v>
                </c:pt>
                <c:pt idx="6">
                  <c:v>12858</c:v>
                </c:pt>
                <c:pt idx="7">
                  <c:v>15001</c:v>
                </c:pt>
                <c:pt idx="8">
                  <c:v>17144</c:v>
                </c:pt>
                <c:pt idx="9">
                  <c:v>19287</c:v>
                </c:pt>
                <c:pt idx="10">
                  <c:v>21430</c:v>
                </c:pt>
                <c:pt idx="11">
                  <c:v>23573</c:v>
                </c:pt>
                <c:pt idx="12">
                  <c:v>25716</c:v>
                </c:pt>
                <c:pt idx="13">
                  <c:v>27859</c:v>
                </c:pt>
                <c:pt idx="14">
                  <c:v>30002</c:v>
                </c:pt>
              </c:numCache>
            </c:numRef>
          </c:xVal>
          <c:yVal>
            <c:numRef>
              <c:f>Data!$E$16:$E$30</c:f>
              <c:numCache>
                <c:formatCode>General</c:formatCode>
                <c:ptCount val="15"/>
                <c:pt idx="0">
                  <c:v>9333.3333333333339</c:v>
                </c:pt>
                <c:pt idx="1">
                  <c:v>7904.6666666666679</c:v>
                </c:pt>
                <c:pt idx="2">
                  <c:v>6476.0000000000009</c:v>
                </c:pt>
                <c:pt idx="3">
                  <c:v>5047.3333333333339</c:v>
                </c:pt>
                <c:pt idx="4">
                  <c:v>3618.6666666666679</c:v>
                </c:pt>
                <c:pt idx="5">
                  <c:v>2190.0000000000009</c:v>
                </c:pt>
                <c:pt idx="6">
                  <c:v>761.33333333333394</c:v>
                </c:pt>
                <c:pt idx="7">
                  <c:v>-667.33333333333212</c:v>
                </c:pt>
                <c:pt idx="8">
                  <c:v>-2095.9999999999982</c:v>
                </c:pt>
                <c:pt idx="9">
                  <c:v>-3524.6666666666661</c:v>
                </c:pt>
                <c:pt idx="10">
                  <c:v>-4953.3333333333321</c:v>
                </c:pt>
                <c:pt idx="11">
                  <c:v>-6381.9999999999982</c:v>
                </c:pt>
                <c:pt idx="12">
                  <c:v>-7810.6666666666661</c:v>
                </c:pt>
                <c:pt idx="13">
                  <c:v>-9239.3333333333303</c:v>
                </c:pt>
                <c:pt idx="14">
                  <c:v>-10667.999999999998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07A-4A45-BA7C-A104A7E3F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692512"/>
        <c:axId val="237932360"/>
      </c:scatterChart>
      <c:valAx>
        <c:axId val="235692512"/>
        <c:scaling>
          <c:orientation val="minMax"/>
          <c:max val="30000"/>
          <c:min val="0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37932360"/>
        <c:crosses val="autoZero"/>
        <c:crossBetween val="midCat"/>
      </c:valAx>
      <c:valAx>
        <c:axId val="237932360"/>
        <c:scaling>
          <c:orientation val="minMax"/>
          <c:max val="20000"/>
          <c:min val="0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19050">
            <a:solidFill>
              <a:schemeClr val="tx1"/>
            </a:solidFill>
          </a:ln>
        </c:spPr>
        <c:crossAx val="2356925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227562071982382"/>
          <c:y val="0.15534138232720912"/>
          <c:w val="0.26114158144025101"/>
          <c:h val="0.30158530183727034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22" fmlaLink="$M$1" max="3" min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13</xdr:row>
      <xdr:rowOff>19050</xdr:rowOff>
    </xdr:from>
    <xdr:to>
      <xdr:col>11</xdr:col>
      <xdr:colOff>409575</xdr:colOff>
      <xdr:row>30</xdr:row>
      <xdr:rowOff>114300</xdr:rowOff>
    </xdr:to>
    <xdr:graphicFrame macro="">
      <xdr:nvGraphicFramePr>
        <xdr:cNvPr id="104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0</xdr:row>
          <xdr:rowOff>0</xdr:rowOff>
        </xdr:from>
        <xdr:to>
          <xdr:col>11</xdr:col>
          <xdr:colOff>447675</xdr:colOff>
          <xdr:row>8</xdr:row>
          <xdr:rowOff>28575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9</xdr:col>
      <xdr:colOff>47625</xdr:colOff>
      <xdr:row>1</xdr:row>
      <xdr:rowOff>9525</xdr:rowOff>
    </xdr:from>
    <xdr:to>
      <xdr:col>11</xdr:col>
      <xdr:colOff>104775</xdr:colOff>
      <xdr:row>4</xdr:row>
      <xdr:rowOff>104775</xdr:rowOff>
    </xdr:to>
    <xdr:cxnSp macro="">
      <xdr:nvCxnSpPr>
        <xdr:cNvPr id="3" name="Straight Arrow Connector 2"/>
        <xdr:cNvCxnSpPr/>
      </xdr:nvCxnSpPr>
      <xdr:spPr>
        <a:xfrm flipV="1">
          <a:off x="4848225" y="180975"/>
          <a:ext cx="1123950" cy="600075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2"/>
  <sheetViews>
    <sheetView tabSelected="1" zoomScaleNormal="100" workbookViewId="0"/>
  </sheetViews>
  <sheetFormatPr defaultRowHeight="12.75"/>
  <sheetData>
    <row r="1" spans="1:14" ht="13.5">
      <c r="A1" s="8">
        <v>42765</v>
      </c>
      <c r="C1" s="7" t="s">
        <v>11</v>
      </c>
      <c r="H1" t="s">
        <v>9</v>
      </c>
      <c r="M1" s="62">
        <v>1</v>
      </c>
      <c r="N1" s="10" t="s">
        <v>60</v>
      </c>
    </row>
    <row r="2" spans="1:14" ht="13.5">
      <c r="A2" s="63" t="s">
        <v>58</v>
      </c>
      <c r="B2" s="7"/>
      <c r="M2" s="62">
        <f>IF(M1=1,I7,IF(M1=2,I8,IF(M1=3,I9)))</f>
        <v>280000</v>
      </c>
      <c r="N2" s="10" t="s">
        <v>60</v>
      </c>
    </row>
    <row r="3" spans="1:14">
      <c r="B3" s="2" t="s">
        <v>6</v>
      </c>
      <c r="C3" s="9">
        <v>20</v>
      </c>
      <c r="D3" s="9">
        <v>30</v>
      </c>
      <c r="E3" s="39">
        <f>SUMPRODUCT(C3:D3,$C$8:$D$8)</f>
        <v>342857.14285714284</v>
      </c>
      <c r="F3" s="6" t="s">
        <v>8</v>
      </c>
      <c r="J3" t="s">
        <v>10</v>
      </c>
      <c r="M3" s="54"/>
      <c r="N3" s="10" t="s">
        <v>60</v>
      </c>
    </row>
    <row r="4" spans="1:14" ht="14.25">
      <c r="C4" s="56" t="s">
        <v>1</v>
      </c>
      <c r="D4" s="56" t="s">
        <v>2</v>
      </c>
      <c r="K4" s="44" t="s">
        <v>50</v>
      </c>
      <c r="M4" s="54"/>
      <c r="N4" s="10" t="s">
        <v>60</v>
      </c>
    </row>
    <row r="5" spans="1:14">
      <c r="B5" s="4" t="s">
        <v>3</v>
      </c>
      <c r="C5" s="9">
        <v>0.1</v>
      </c>
      <c r="D5" s="9">
        <v>7.4999999999999997E-2</v>
      </c>
      <c r="E5" s="1">
        <f>SUMPRODUCT(C5:D5,$C$8:$D$8)</f>
        <v>1071.4285714285716</v>
      </c>
      <c r="F5" s="1" t="s">
        <v>0</v>
      </c>
      <c r="G5" s="9">
        <v>1500</v>
      </c>
      <c r="K5" s="53">
        <f>MAX($E$3)</f>
        <v>342857.14285714284</v>
      </c>
      <c r="M5" s="54"/>
      <c r="N5" s="10" t="s">
        <v>60</v>
      </c>
    </row>
    <row r="6" spans="1:14">
      <c r="B6" s="4" t="s">
        <v>4</v>
      </c>
      <c r="C6" s="9">
        <v>0.08</v>
      </c>
      <c r="D6" s="9">
        <v>0.1</v>
      </c>
      <c r="E6" s="1">
        <f>SUMPRODUCT(C6:D6,$C$8:$D$8)</f>
        <v>1200</v>
      </c>
      <c r="F6" s="1" t="s">
        <v>0</v>
      </c>
      <c r="G6" s="9">
        <v>1200</v>
      </c>
      <c r="I6" s="61" t="s">
        <v>59</v>
      </c>
      <c r="K6" s="53">
        <f>COUNT($C$8:$D$8)</f>
        <v>2</v>
      </c>
      <c r="M6" s="54"/>
      <c r="N6" s="10" t="s">
        <v>60</v>
      </c>
    </row>
    <row r="7" spans="1:14" ht="13.5">
      <c r="B7" s="4" t="s">
        <v>5</v>
      </c>
      <c r="C7" s="9">
        <v>0.05</v>
      </c>
      <c r="D7" s="9">
        <v>0.15</v>
      </c>
      <c r="E7" s="1">
        <f>SUMPRODUCT(C7:D7,$C$8:$D$8)</f>
        <v>1500</v>
      </c>
      <c r="F7" s="1" t="s">
        <v>0</v>
      </c>
      <c r="G7" s="9">
        <v>1500</v>
      </c>
      <c r="H7" s="58" t="s">
        <v>52</v>
      </c>
      <c r="I7" s="47">
        <v>280000</v>
      </c>
      <c r="K7" s="53" t="b">
        <f>$E$5&lt;=$G$5</f>
        <v>1</v>
      </c>
      <c r="M7" s="54"/>
      <c r="N7" s="10" t="s">
        <v>60</v>
      </c>
    </row>
    <row r="8" spans="1:14">
      <c r="B8" s="5" t="s">
        <v>7</v>
      </c>
      <c r="C8" s="57">
        <v>4285.7142857142871</v>
      </c>
      <c r="D8" s="57">
        <v>8571.4285714285706</v>
      </c>
      <c r="I8" s="47">
        <v>320000</v>
      </c>
      <c r="K8" s="53" t="b">
        <f>$E$6&lt;=$G$6</f>
        <v>1</v>
      </c>
      <c r="M8" s="54"/>
      <c r="N8" s="10" t="s">
        <v>60</v>
      </c>
    </row>
    <row r="9" spans="1:14" ht="13.5">
      <c r="B9" s="5"/>
      <c r="C9" s="59" t="s">
        <v>55</v>
      </c>
      <c r="D9" s="59" t="s">
        <v>56</v>
      </c>
      <c r="I9" s="50">
        <v>342857.1</v>
      </c>
      <c r="J9" s="41" t="s">
        <v>51</v>
      </c>
      <c r="K9" s="53" t="b">
        <f>$E$7&lt;=$G$7</f>
        <v>1</v>
      </c>
      <c r="M9" s="54"/>
      <c r="N9" s="10" t="s">
        <v>60</v>
      </c>
    </row>
    <row r="10" spans="1:14">
      <c r="B10" s="45" t="s">
        <v>44</v>
      </c>
      <c r="C10" s="48">
        <f>$G$5/$D$5</f>
        <v>20000</v>
      </c>
      <c r="D10" s="49">
        <f>-$C$5/$D$5</f>
        <v>-1.3333333333333335</v>
      </c>
      <c r="E10" s="46" t="s">
        <v>39</v>
      </c>
      <c r="I10" s="47">
        <v>390000</v>
      </c>
      <c r="K10" s="53">
        <f>{100;100;0.000001;0.000000000005;TRUE;FALSE;FALSE;1;1;1;0.000000001;TRUE}</f>
        <v>100</v>
      </c>
      <c r="M10" s="54"/>
      <c r="N10" s="10" t="s">
        <v>60</v>
      </c>
    </row>
    <row r="11" spans="1:14">
      <c r="B11" s="45" t="s">
        <v>45</v>
      </c>
      <c r="C11" s="48">
        <f>$G$6/$D$6</f>
        <v>12000</v>
      </c>
      <c r="D11" s="49">
        <f>-$C$6/$D$6</f>
        <v>-0.79999999999999993</v>
      </c>
      <c r="E11" s="46" t="s">
        <v>39</v>
      </c>
      <c r="G11" s="45" t="s">
        <v>48</v>
      </c>
      <c r="H11" s="51">
        <f>M2</f>
        <v>280000</v>
      </c>
      <c r="K11" s="53">
        <f>{100;100;2;100;0;FALSE;TRUE;0.075;0;0;TRUE;30}</f>
        <v>100</v>
      </c>
      <c r="M11" s="54"/>
      <c r="N11" s="10" t="s">
        <v>60</v>
      </c>
    </row>
    <row r="12" spans="1:14">
      <c r="B12" s="45" t="s">
        <v>46</v>
      </c>
      <c r="C12" s="48">
        <f>$G$7/$D$7</f>
        <v>10000</v>
      </c>
      <c r="D12" s="49">
        <f>-$C$7/$D$7</f>
        <v>-0.33333333333333337</v>
      </c>
      <c r="E12" s="46" t="s">
        <v>39</v>
      </c>
      <c r="G12" s="45" t="s">
        <v>47</v>
      </c>
      <c r="H12" s="48">
        <f>$H$11/$D$3</f>
        <v>9333.3333333333339</v>
      </c>
      <c r="I12" s="49">
        <f>-$C$3/$D$3</f>
        <v>-0.66666666666666663</v>
      </c>
      <c r="J12" s="46" t="s">
        <v>39</v>
      </c>
      <c r="M12" s="54"/>
      <c r="N12" s="10" t="s">
        <v>60</v>
      </c>
    </row>
    <row r="13" spans="1:14" ht="15">
      <c r="I13" s="58" t="s">
        <v>53</v>
      </c>
      <c r="J13" s="9">
        <v>18</v>
      </c>
      <c r="K13" s="10" t="s">
        <v>54</v>
      </c>
      <c r="M13" s="54"/>
      <c r="N13" s="10" t="s">
        <v>60</v>
      </c>
    </row>
    <row r="14" spans="1:14">
      <c r="A14" s="11" t="s">
        <v>43</v>
      </c>
      <c r="B14" s="9">
        <v>2143</v>
      </c>
      <c r="C14" s="10" t="s">
        <v>57</v>
      </c>
      <c r="M14" s="54"/>
      <c r="N14" s="10" t="s">
        <v>60</v>
      </c>
    </row>
    <row r="15" spans="1:14" ht="13.5" thickBot="1">
      <c r="A15" s="42" t="s">
        <v>39</v>
      </c>
      <c r="B15" s="43" t="s">
        <v>40</v>
      </c>
      <c r="C15" s="43" t="s">
        <v>41</v>
      </c>
      <c r="D15" s="43" t="s">
        <v>42</v>
      </c>
      <c r="E15" s="43" t="s">
        <v>49</v>
      </c>
      <c r="M15" s="54"/>
      <c r="N15" s="10" t="s">
        <v>60</v>
      </c>
    </row>
    <row r="16" spans="1:14">
      <c r="A16" s="1">
        <v>0</v>
      </c>
      <c r="B16" s="1">
        <f t="shared" ref="B16:B30" si="0">$C$10+$D$10*$A16</f>
        <v>20000</v>
      </c>
      <c r="C16" s="1">
        <f>$C$11+$D$11*$A16</f>
        <v>12000</v>
      </c>
      <c r="D16" s="1">
        <f t="shared" ref="D16:D30" si="1">$C$12+$D$12*$A16</f>
        <v>10000</v>
      </c>
      <c r="E16" s="1">
        <f>$H$12+$I$12*$A16</f>
        <v>9333.3333333333339</v>
      </c>
      <c r="M16" s="54"/>
      <c r="N16" s="10" t="s">
        <v>60</v>
      </c>
    </row>
    <row r="17" spans="1:14">
      <c r="A17" s="1">
        <f>$A16+$B$14</f>
        <v>2143</v>
      </c>
      <c r="B17" s="1">
        <f t="shared" si="0"/>
        <v>17142.666666666668</v>
      </c>
      <c r="C17" s="1">
        <f>$C$11+$D$11*$A17</f>
        <v>10285.6</v>
      </c>
      <c r="D17" s="1">
        <f t="shared" si="1"/>
        <v>9285.6666666666661</v>
      </c>
      <c r="E17" s="1">
        <f t="shared" ref="E17:E30" si="2">$H$12+$I$12*$A17</f>
        <v>7904.6666666666679</v>
      </c>
      <c r="M17" s="54"/>
      <c r="N17" s="10" t="s">
        <v>60</v>
      </c>
    </row>
    <row r="18" spans="1:14">
      <c r="A18" s="1">
        <f t="shared" ref="A18:A25" si="3">$A17+$B$14</f>
        <v>4286</v>
      </c>
      <c r="B18" s="1">
        <f t="shared" si="0"/>
        <v>14285.333333333332</v>
      </c>
      <c r="C18" s="52">
        <f t="shared" ref="C18:C30" si="4">$C$11+$D$11*$A18</f>
        <v>8571.2000000000007</v>
      </c>
      <c r="D18" s="52">
        <f t="shared" si="1"/>
        <v>8571.3333333333339</v>
      </c>
      <c r="E18" s="52">
        <f t="shared" si="2"/>
        <v>6476.0000000000009</v>
      </c>
      <c r="M18" s="54"/>
      <c r="N18" s="10" t="s">
        <v>60</v>
      </c>
    </row>
    <row r="19" spans="1:14">
      <c r="A19" s="1">
        <f t="shared" si="3"/>
        <v>6429</v>
      </c>
      <c r="B19" s="1">
        <f t="shared" si="0"/>
        <v>11427.999999999998</v>
      </c>
      <c r="C19" s="1">
        <f t="shared" si="4"/>
        <v>6856.8</v>
      </c>
      <c r="D19" s="1">
        <f t="shared" si="1"/>
        <v>7857</v>
      </c>
      <c r="E19" s="1">
        <f t="shared" si="2"/>
        <v>5047.3333333333339</v>
      </c>
      <c r="M19" s="54"/>
      <c r="N19" s="10" t="s">
        <v>60</v>
      </c>
    </row>
    <row r="20" spans="1:14">
      <c r="A20" s="1">
        <f t="shared" si="3"/>
        <v>8572</v>
      </c>
      <c r="B20" s="1">
        <f t="shared" si="0"/>
        <v>8570.6666666666661</v>
      </c>
      <c r="C20" s="1">
        <f t="shared" si="4"/>
        <v>5142.4000000000005</v>
      </c>
      <c r="D20" s="1">
        <f t="shared" si="1"/>
        <v>7142.6666666666661</v>
      </c>
      <c r="E20" s="1">
        <f t="shared" si="2"/>
        <v>3618.6666666666679</v>
      </c>
      <c r="M20" s="54"/>
      <c r="N20" s="10" t="s">
        <v>60</v>
      </c>
    </row>
    <row r="21" spans="1:14">
      <c r="A21" s="1">
        <f t="shared" si="3"/>
        <v>10715</v>
      </c>
      <c r="B21" s="1">
        <f t="shared" si="0"/>
        <v>5713.3333333333321</v>
      </c>
      <c r="C21" s="1">
        <f t="shared" si="4"/>
        <v>3428</v>
      </c>
      <c r="D21" s="1">
        <f t="shared" si="1"/>
        <v>6428.333333333333</v>
      </c>
      <c r="E21" s="1">
        <f t="shared" si="2"/>
        <v>2190.0000000000009</v>
      </c>
      <c r="M21" s="54"/>
      <c r="N21" s="10" t="s">
        <v>60</v>
      </c>
    </row>
    <row r="22" spans="1:14">
      <c r="A22" s="1">
        <f t="shared" si="3"/>
        <v>12858</v>
      </c>
      <c r="B22" s="1">
        <f t="shared" si="0"/>
        <v>2855.9999999999964</v>
      </c>
      <c r="C22" s="1">
        <f t="shared" si="4"/>
        <v>1713.6000000000004</v>
      </c>
      <c r="D22" s="1">
        <f t="shared" si="1"/>
        <v>5713.9999999999991</v>
      </c>
      <c r="E22" s="1">
        <f t="shared" si="2"/>
        <v>761.33333333333394</v>
      </c>
      <c r="M22" s="54"/>
      <c r="N22" s="10" t="s">
        <v>60</v>
      </c>
    </row>
    <row r="23" spans="1:14">
      <c r="A23" s="1">
        <f t="shared" si="3"/>
        <v>15001</v>
      </c>
      <c r="B23" s="1">
        <f t="shared" si="0"/>
        <v>-1.3333333333357587</v>
      </c>
      <c r="C23" s="1">
        <f t="shared" si="4"/>
        <v>-0.7999999999992724</v>
      </c>
      <c r="D23" s="1">
        <f t="shared" si="1"/>
        <v>4999.6666666666661</v>
      </c>
      <c r="E23" s="1">
        <f t="shared" si="2"/>
        <v>-667.33333333333212</v>
      </c>
      <c r="M23" s="54"/>
      <c r="N23" s="10" t="s">
        <v>60</v>
      </c>
    </row>
    <row r="24" spans="1:14">
      <c r="A24" s="1">
        <f t="shared" si="3"/>
        <v>17144</v>
      </c>
      <c r="B24" s="1">
        <f t="shared" si="0"/>
        <v>-2858.6666666666679</v>
      </c>
      <c r="C24" s="1">
        <f t="shared" si="4"/>
        <v>-1715.1999999999989</v>
      </c>
      <c r="D24" s="1">
        <f t="shared" si="1"/>
        <v>4285.333333333333</v>
      </c>
      <c r="E24" s="1">
        <f t="shared" si="2"/>
        <v>-2095.9999999999982</v>
      </c>
      <c r="M24" s="54"/>
      <c r="N24" s="10" t="s">
        <v>60</v>
      </c>
    </row>
    <row r="25" spans="1:14">
      <c r="A25" s="1">
        <f t="shared" si="3"/>
        <v>19287</v>
      </c>
      <c r="B25" s="1">
        <f t="shared" si="0"/>
        <v>-5716.0000000000036</v>
      </c>
      <c r="C25" s="1">
        <f t="shared" si="4"/>
        <v>-3429.5999999999985</v>
      </c>
      <c r="D25" s="1">
        <f t="shared" si="1"/>
        <v>3570.9999999999991</v>
      </c>
      <c r="E25" s="1">
        <f t="shared" si="2"/>
        <v>-3524.6666666666661</v>
      </c>
      <c r="M25" s="54"/>
      <c r="N25" s="10" t="s">
        <v>60</v>
      </c>
    </row>
    <row r="26" spans="1:14">
      <c r="A26" s="1">
        <f>$A25+$B$14</f>
        <v>21430</v>
      </c>
      <c r="B26" s="1">
        <f t="shared" si="0"/>
        <v>-8573.3333333333358</v>
      </c>
      <c r="C26" s="1">
        <f t="shared" si="4"/>
        <v>-5144</v>
      </c>
      <c r="D26" s="1">
        <f t="shared" si="1"/>
        <v>2856.6666666666661</v>
      </c>
      <c r="E26" s="1">
        <f t="shared" si="2"/>
        <v>-4953.3333333333321</v>
      </c>
      <c r="M26" s="54"/>
      <c r="N26" s="10" t="s">
        <v>60</v>
      </c>
    </row>
    <row r="27" spans="1:14">
      <c r="A27" s="1">
        <f>$A26+$B$14</f>
        <v>23573</v>
      </c>
      <c r="B27" s="1">
        <f t="shared" si="0"/>
        <v>-11430.666666666672</v>
      </c>
      <c r="C27" s="1">
        <f t="shared" si="4"/>
        <v>-6858.3999999999978</v>
      </c>
      <c r="D27" s="1">
        <f t="shared" si="1"/>
        <v>2142.3333333333321</v>
      </c>
      <c r="E27" s="1">
        <f t="shared" si="2"/>
        <v>-6381.9999999999982</v>
      </c>
      <c r="M27" s="54"/>
      <c r="N27" s="10" t="s">
        <v>60</v>
      </c>
    </row>
    <row r="28" spans="1:14">
      <c r="A28" s="1">
        <f>$A27+$B$14</f>
        <v>25716</v>
      </c>
      <c r="B28" s="1">
        <f t="shared" si="0"/>
        <v>-14288.000000000007</v>
      </c>
      <c r="C28" s="1">
        <f t="shared" si="4"/>
        <v>-8572.7999999999993</v>
      </c>
      <c r="D28" s="1">
        <f t="shared" si="1"/>
        <v>1427.9999999999982</v>
      </c>
      <c r="E28" s="1">
        <f t="shared" si="2"/>
        <v>-7810.6666666666661</v>
      </c>
      <c r="M28" s="54"/>
      <c r="N28" s="10" t="s">
        <v>60</v>
      </c>
    </row>
    <row r="29" spans="1:14">
      <c r="A29" s="1">
        <f>$A28+$B$14</f>
        <v>27859</v>
      </c>
      <c r="B29" s="1">
        <f t="shared" si="0"/>
        <v>-17145.333333333336</v>
      </c>
      <c r="C29" s="1">
        <f t="shared" si="4"/>
        <v>-10287.199999999997</v>
      </c>
      <c r="D29" s="1">
        <f t="shared" si="1"/>
        <v>713.66666666666606</v>
      </c>
      <c r="E29" s="1">
        <f t="shared" si="2"/>
        <v>-9239.3333333333303</v>
      </c>
      <c r="M29" s="54"/>
      <c r="N29" s="10" t="s">
        <v>60</v>
      </c>
    </row>
    <row r="30" spans="1:14">
      <c r="A30" s="1">
        <f>$A29+$B$14</f>
        <v>30002</v>
      </c>
      <c r="B30" s="1">
        <f t="shared" si="0"/>
        <v>-20002.666666666672</v>
      </c>
      <c r="C30" s="1">
        <f t="shared" si="4"/>
        <v>-12001.599999999999</v>
      </c>
      <c r="D30" s="1">
        <f t="shared" si="1"/>
        <v>-0.66666666666787933</v>
      </c>
      <c r="E30" s="1">
        <f t="shared" si="2"/>
        <v>-10667.999999999998</v>
      </c>
      <c r="M30" s="54"/>
      <c r="N30" s="10" t="s">
        <v>60</v>
      </c>
    </row>
    <row r="31" spans="1:14">
      <c r="M31" s="54"/>
      <c r="N31" s="10" t="s">
        <v>60</v>
      </c>
    </row>
    <row r="32" spans="1:14" ht="13.5">
      <c r="A32" s="60" t="s">
        <v>12</v>
      </c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55"/>
      <c r="N32" s="10" t="s">
        <v>60</v>
      </c>
    </row>
  </sheetData>
  <phoneticPr fontId="4" type="noConversion"/>
  <pageMargins left="0.25" right="0.25" top="0.25" bottom="0.25" header="0.5" footer="0.5"/>
  <pageSetup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11</xdr:col>
                    <xdr:colOff>219075</xdr:colOff>
                    <xdr:row>0</xdr:row>
                    <xdr:rowOff>0</xdr:rowOff>
                  </from>
                  <to>
                    <xdr:col>11</xdr:col>
                    <xdr:colOff>447675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"/>
  <sheetViews>
    <sheetView zoomScaleNormal="100" workbookViewId="0"/>
  </sheetViews>
  <sheetFormatPr defaultRowHeight="12.75"/>
  <sheetData>
    <row r="1" spans="1:11" ht="13.5">
      <c r="A1" s="8">
        <v>41341</v>
      </c>
      <c r="B1" s="7" t="s">
        <v>11</v>
      </c>
      <c r="H1" t="s">
        <v>9</v>
      </c>
    </row>
    <row r="2" spans="1:11">
      <c r="B2" s="7"/>
    </row>
    <row r="3" spans="1:11">
      <c r="C3" s="7" t="s">
        <v>61</v>
      </c>
    </row>
    <row r="5" spans="1:11">
      <c r="B5" s="2" t="s">
        <v>13</v>
      </c>
      <c r="C5" s="9">
        <v>20</v>
      </c>
      <c r="D5" s="9">
        <v>30</v>
      </c>
      <c r="E5" s="9">
        <v>0</v>
      </c>
      <c r="F5" s="9">
        <v>0</v>
      </c>
      <c r="G5" s="9">
        <v>0</v>
      </c>
    </row>
    <row r="6" spans="1:11" ht="14.25">
      <c r="C6" s="3" t="s">
        <v>1</v>
      </c>
      <c r="D6" s="3" t="s">
        <v>2</v>
      </c>
      <c r="E6" s="3" t="s">
        <v>14</v>
      </c>
      <c r="F6" s="3" t="s">
        <v>15</v>
      </c>
      <c r="G6" s="3" t="s">
        <v>16</v>
      </c>
    </row>
    <row r="7" spans="1:11">
      <c r="B7" s="4" t="s">
        <v>3</v>
      </c>
      <c r="C7" s="9">
        <v>0.1</v>
      </c>
      <c r="D7" s="9">
        <v>7.4999999999999997E-2</v>
      </c>
      <c r="E7" s="9">
        <v>1</v>
      </c>
      <c r="F7" s="9">
        <v>0</v>
      </c>
      <c r="G7" s="9">
        <v>0</v>
      </c>
      <c r="H7" s="9">
        <v>1500</v>
      </c>
    </row>
    <row r="8" spans="1:11">
      <c r="B8" s="4" t="s">
        <v>4</v>
      </c>
      <c r="C8" s="9">
        <v>0.08</v>
      </c>
      <c r="D8" s="9">
        <v>0.1</v>
      </c>
      <c r="E8" s="9">
        <v>0</v>
      </c>
      <c r="F8" s="9">
        <v>1</v>
      </c>
      <c r="G8" s="9">
        <v>0</v>
      </c>
      <c r="H8" s="9">
        <v>1200</v>
      </c>
    </row>
    <row r="9" spans="1:11">
      <c r="B9" s="4" t="s">
        <v>5</v>
      </c>
      <c r="C9" s="9">
        <v>0.05</v>
      </c>
      <c r="D9" s="9">
        <v>0.15</v>
      </c>
      <c r="E9" s="9">
        <v>0</v>
      </c>
      <c r="F9" s="9">
        <v>0</v>
      </c>
      <c r="G9" s="9">
        <v>1</v>
      </c>
      <c r="H9" s="9">
        <v>1500</v>
      </c>
    </row>
    <row r="10" spans="1:11">
      <c r="B10" s="5" t="s">
        <v>7</v>
      </c>
      <c r="C10" s="1">
        <v>4286</v>
      </c>
      <c r="D10" s="1">
        <v>8571</v>
      </c>
    </row>
    <row r="11" spans="1:11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</row>
    <row r="12" spans="1:11" ht="16.5">
      <c r="A12" s="22" t="s">
        <v>19</v>
      </c>
      <c r="B12" s="26">
        <v>3</v>
      </c>
      <c r="C12" s="11" t="s">
        <v>17</v>
      </c>
      <c r="D12" s="12">
        <f t="shared" ref="D12:F14" si="0">E7</f>
        <v>1</v>
      </c>
      <c r="E12" s="13">
        <f t="shared" si="0"/>
        <v>0</v>
      </c>
      <c r="F12" s="14">
        <f t="shared" si="0"/>
        <v>0</v>
      </c>
      <c r="G12" s="11" t="s">
        <v>18</v>
      </c>
      <c r="H12" s="21">
        <f t="array" ref="H12:J14">MINVERSE(D12:F14)</f>
        <v>1</v>
      </c>
      <c r="I12" s="21">
        <v>0</v>
      </c>
      <c r="J12" s="21">
        <v>0</v>
      </c>
    </row>
    <row r="13" spans="1:11">
      <c r="B13" s="27">
        <v>4</v>
      </c>
      <c r="D13" s="15">
        <f t="shared" si="0"/>
        <v>0</v>
      </c>
      <c r="E13" s="16">
        <f t="shared" si="0"/>
        <v>1</v>
      </c>
      <c r="F13" s="17">
        <f t="shared" si="0"/>
        <v>0</v>
      </c>
      <c r="H13" s="21">
        <v>0</v>
      </c>
      <c r="I13" s="21">
        <v>1</v>
      </c>
      <c r="J13" s="21">
        <v>0</v>
      </c>
    </row>
    <row r="14" spans="1:11">
      <c r="B14" s="28">
        <v>5</v>
      </c>
      <c r="D14" s="18">
        <f t="shared" si="0"/>
        <v>0</v>
      </c>
      <c r="E14" s="19">
        <f t="shared" si="0"/>
        <v>0</v>
      </c>
      <c r="F14" s="20">
        <f t="shared" si="0"/>
        <v>1</v>
      </c>
      <c r="H14" s="21">
        <v>0</v>
      </c>
      <c r="I14" s="21">
        <v>0</v>
      </c>
      <c r="J14" s="21">
        <v>1</v>
      </c>
    </row>
    <row r="16" spans="1:11" ht="16.5">
      <c r="B16" s="11" t="s">
        <v>20</v>
      </c>
      <c r="C16" s="21">
        <f t="array" ref="C16:C18">MMULT(H12:J14,H7:H9)</f>
        <v>1500</v>
      </c>
      <c r="E16" s="11" t="s">
        <v>37</v>
      </c>
      <c r="F16" s="30">
        <f t="array" ref="F16">MMULT(TRANSPOSE(F20:F22),C16:C18)</f>
        <v>0</v>
      </c>
      <c r="G16" s="11" t="s">
        <v>22</v>
      </c>
      <c r="H16" s="32">
        <f t="shared" ref="H16:I18" si="1">C7</f>
        <v>0.1</v>
      </c>
      <c r="I16" s="33">
        <f t="shared" si="1"/>
        <v>7.4999999999999997E-2</v>
      </c>
    </row>
    <row r="17" spans="1:11">
      <c r="C17" s="21">
        <v>1200</v>
      </c>
      <c r="H17" s="34">
        <f t="shared" si="1"/>
        <v>0.08</v>
      </c>
      <c r="I17" s="35">
        <f t="shared" si="1"/>
        <v>0.1</v>
      </c>
    </row>
    <row r="18" spans="1:11">
      <c r="C18" s="21">
        <v>1500</v>
      </c>
      <c r="H18" s="36">
        <f t="shared" si="1"/>
        <v>0.05</v>
      </c>
      <c r="I18" s="37">
        <f t="shared" si="1"/>
        <v>0.15</v>
      </c>
    </row>
    <row r="20" spans="1:11" ht="16.5">
      <c r="B20" s="11" t="s">
        <v>21</v>
      </c>
      <c r="C20" s="21">
        <f t="array" ref="C20:D22">MMULT(H12:J14,H16:I18)</f>
        <v>0.1</v>
      </c>
      <c r="D20" s="21">
        <v>7.4999999999999997E-2</v>
      </c>
      <c r="E20" s="11" t="s">
        <v>23</v>
      </c>
      <c r="F20" s="24">
        <f>E5</f>
        <v>0</v>
      </c>
      <c r="H20" s="11" t="s">
        <v>24</v>
      </c>
      <c r="I20" s="21">
        <f t="array" ref="I20:I21">MMULT(TRANSPOSE(C20:D22),F20:F22)</f>
        <v>0</v>
      </c>
    </row>
    <row r="21" spans="1:11">
      <c r="C21" s="21">
        <v>0.08</v>
      </c>
      <c r="D21" s="21">
        <v>0.1</v>
      </c>
      <c r="F21" s="29">
        <f>F5</f>
        <v>0</v>
      </c>
      <c r="I21" s="21">
        <v>0</v>
      </c>
    </row>
    <row r="22" spans="1:11">
      <c r="C22" s="21">
        <v>0.05</v>
      </c>
      <c r="D22" s="21">
        <v>0.15</v>
      </c>
      <c r="F22" s="25">
        <f>G5</f>
        <v>0</v>
      </c>
    </row>
    <row r="24" spans="1:11" ht="17.25">
      <c r="B24" s="11" t="s">
        <v>25</v>
      </c>
      <c r="C24" s="24">
        <f>C5</f>
        <v>20</v>
      </c>
      <c r="E24" s="11" t="s">
        <v>26</v>
      </c>
      <c r="F24" s="21">
        <f>C24-I20</f>
        <v>20</v>
      </c>
      <c r="G24" s="10" t="s">
        <v>27</v>
      </c>
    </row>
    <row r="25" spans="1:11" ht="15.75">
      <c r="C25" s="25">
        <f>D5</f>
        <v>30</v>
      </c>
      <c r="F25" s="21">
        <f>C25-I21</f>
        <v>30</v>
      </c>
      <c r="H25" s="10" t="s">
        <v>28</v>
      </c>
    </row>
    <row r="27" spans="1:11" ht="15.75">
      <c r="B27" s="11" t="s">
        <v>29</v>
      </c>
      <c r="C27" s="24">
        <f>C16/C20</f>
        <v>15000</v>
      </c>
      <c r="D27" s="10" t="s">
        <v>30</v>
      </c>
      <c r="G27" s="23" t="s">
        <v>32</v>
      </c>
      <c r="H27" s="30">
        <f>0+C27*F24</f>
        <v>300000</v>
      </c>
    </row>
    <row r="28" spans="1:11">
      <c r="C28" s="29">
        <f>C17/C21</f>
        <v>15000</v>
      </c>
      <c r="E28" s="10" t="s">
        <v>31</v>
      </c>
    </row>
    <row r="29" spans="1:11">
      <c r="C29" s="25">
        <f>C18/C22</f>
        <v>30000</v>
      </c>
    </row>
    <row r="30" spans="1:11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</row>
    <row r="31" spans="1:11" ht="16.5">
      <c r="A31" s="22" t="s">
        <v>19</v>
      </c>
      <c r="B31" s="26">
        <v>1</v>
      </c>
      <c r="C31" s="11" t="s">
        <v>17</v>
      </c>
      <c r="D31" s="12">
        <f>C7</f>
        <v>0.1</v>
      </c>
      <c r="E31" s="13">
        <f t="shared" ref="E31:F33" si="2">E12</f>
        <v>0</v>
      </c>
      <c r="F31" s="14">
        <f t="shared" si="2"/>
        <v>0</v>
      </c>
      <c r="G31" s="11" t="s">
        <v>18</v>
      </c>
      <c r="H31" s="21">
        <f t="array" ref="H31:J33">MINVERSE(D31:F33)</f>
        <v>10</v>
      </c>
      <c r="I31" s="21">
        <v>0</v>
      </c>
      <c r="J31" s="21">
        <v>0</v>
      </c>
    </row>
    <row r="32" spans="1:11">
      <c r="B32" s="27">
        <v>4</v>
      </c>
      <c r="D32" s="15">
        <f>C8</f>
        <v>0.08</v>
      </c>
      <c r="E32" s="16">
        <f t="shared" si="2"/>
        <v>1</v>
      </c>
      <c r="F32" s="17">
        <f t="shared" si="2"/>
        <v>0</v>
      </c>
      <c r="H32" s="21">
        <v>-0.79999999999999993</v>
      </c>
      <c r="I32" s="21">
        <v>1</v>
      </c>
      <c r="J32" s="21">
        <v>0</v>
      </c>
    </row>
    <row r="33" spans="2:10">
      <c r="B33" s="28">
        <v>5</v>
      </c>
      <c r="D33" s="18">
        <f>C9</f>
        <v>0.05</v>
      </c>
      <c r="E33" s="19">
        <f t="shared" si="2"/>
        <v>0</v>
      </c>
      <c r="F33" s="20">
        <f t="shared" si="2"/>
        <v>1</v>
      </c>
      <c r="H33" s="21">
        <v>-0.5</v>
      </c>
      <c r="I33" s="21">
        <v>0</v>
      </c>
      <c r="J33" s="21">
        <v>1</v>
      </c>
    </row>
    <row r="35" spans="2:10" ht="16.5">
      <c r="B35" s="11" t="s">
        <v>20</v>
      </c>
      <c r="C35" s="21">
        <f t="array" ref="C35:C37">MMULT(H31:J33,$H$7:$H$9)</f>
        <v>15000</v>
      </c>
      <c r="E35" s="11" t="s">
        <v>37</v>
      </c>
      <c r="F35" s="38">
        <f t="array" ref="F35">MMULT(TRANSPOSE(F39:F41),C35:C37)</f>
        <v>300000</v>
      </c>
      <c r="G35" s="11" t="s">
        <v>22</v>
      </c>
      <c r="H35" s="32">
        <f t="shared" ref="H35:I37" si="3">D7</f>
        <v>7.4999999999999997E-2</v>
      </c>
      <c r="I35" s="33">
        <f t="shared" si="3"/>
        <v>1</v>
      </c>
    </row>
    <row r="36" spans="2:10">
      <c r="C36" s="21">
        <v>0</v>
      </c>
      <c r="H36" s="34">
        <f t="shared" si="3"/>
        <v>0.1</v>
      </c>
      <c r="I36" s="35">
        <f t="shared" si="3"/>
        <v>0</v>
      </c>
    </row>
    <row r="37" spans="2:10">
      <c r="C37" s="21">
        <v>750</v>
      </c>
      <c r="H37" s="36">
        <f t="shared" si="3"/>
        <v>0.15</v>
      </c>
      <c r="I37" s="37">
        <f t="shared" si="3"/>
        <v>0</v>
      </c>
    </row>
    <row r="39" spans="2:10" ht="16.5">
      <c r="B39" s="11" t="s">
        <v>21</v>
      </c>
      <c r="C39" s="21">
        <f t="array" ref="C39:D41">MMULT(H31:J33,H35:I37)</f>
        <v>0.75</v>
      </c>
      <c r="D39" s="21">
        <v>10</v>
      </c>
      <c r="E39" s="11" t="s">
        <v>23</v>
      </c>
      <c r="F39" s="24">
        <f>C5</f>
        <v>20</v>
      </c>
      <c r="H39" s="11" t="s">
        <v>24</v>
      </c>
      <c r="I39" s="21">
        <f t="array" ref="I39:I40">MMULT(TRANSPOSE(C39:D41),F39:F41)</f>
        <v>15</v>
      </c>
    </row>
    <row r="40" spans="2:10">
      <c r="C40" s="21">
        <v>4.0000000000000015E-2</v>
      </c>
      <c r="D40" s="21">
        <v>-0.79999999999999993</v>
      </c>
      <c r="F40" s="29">
        <f>F5</f>
        <v>0</v>
      </c>
      <c r="I40" s="21">
        <v>200</v>
      </c>
    </row>
    <row r="41" spans="2:10">
      <c r="C41" s="21">
        <v>0.11249999999999999</v>
      </c>
      <c r="D41" s="21">
        <v>-0.5</v>
      </c>
      <c r="F41" s="25">
        <f>G5</f>
        <v>0</v>
      </c>
    </row>
    <row r="43" spans="2:10" ht="17.25">
      <c r="B43" s="11" t="s">
        <v>25</v>
      </c>
      <c r="C43" s="24">
        <f>D5</f>
        <v>30</v>
      </c>
      <c r="E43" s="11" t="s">
        <v>26</v>
      </c>
      <c r="F43" s="21">
        <f>C43-I39</f>
        <v>15</v>
      </c>
      <c r="G43" s="10" t="s">
        <v>33</v>
      </c>
    </row>
    <row r="44" spans="2:10">
      <c r="C44" s="25">
        <f>E5</f>
        <v>0</v>
      </c>
      <c r="F44" s="21">
        <f>C44-I40</f>
        <v>-200</v>
      </c>
    </row>
    <row r="46" spans="2:10" ht="15.75">
      <c r="B46" s="11" t="s">
        <v>29</v>
      </c>
      <c r="C46" s="24">
        <f>C35/C39</f>
        <v>20000</v>
      </c>
      <c r="G46" s="23" t="s">
        <v>32</v>
      </c>
      <c r="H46" s="30">
        <f>F35+C47*F43</f>
        <v>300000</v>
      </c>
    </row>
    <row r="47" spans="2:10" ht="15.75">
      <c r="C47" s="29">
        <f>C36/C40</f>
        <v>0</v>
      </c>
      <c r="D47" s="10" t="s">
        <v>34</v>
      </c>
    </row>
    <row r="48" spans="2:10">
      <c r="C48" s="25">
        <f>C37/C41</f>
        <v>6666.666666666667</v>
      </c>
    </row>
    <row r="49" spans="1:1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</row>
    <row r="50" spans="1:11" ht="16.5">
      <c r="A50" s="22" t="s">
        <v>19</v>
      </c>
      <c r="B50" s="26">
        <v>1</v>
      </c>
      <c r="C50" s="11" t="s">
        <v>17</v>
      </c>
      <c r="D50" s="12">
        <f t="shared" ref="D50:E52" si="4">C7</f>
        <v>0.1</v>
      </c>
      <c r="E50" s="13">
        <f t="shared" si="4"/>
        <v>7.4999999999999997E-2</v>
      </c>
      <c r="F50" s="14">
        <f>G7</f>
        <v>0</v>
      </c>
      <c r="G50" s="11" t="s">
        <v>18</v>
      </c>
      <c r="H50" s="21">
        <f t="array" ref="H50:J52">MINVERSE(D50:F52)</f>
        <v>24.999999999999989</v>
      </c>
      <c r="I50" s="21">
        <v>-18.749999999999989</v>
      </c>
      <c r="J50" s="21">
        <v>0</v>
      </c>
    </row>
    <row r="51" spans="1:11">
      <c r="B51" s="27">
        <v>2</v>
      </c>
      <c r="D51" s="15">
        <f t="shared" si="4"/>
        <v>0.08</v>
      </c>
      <c r="E51" s="16">
        <f t="shared" si="4"/>
        <v>0.1</v>
      </c>
      <c r="F51" s="17">
        <f>G8</f>
        <v>0</v>
      </c>
      <c r="H51" s="21">
        <v>-19.999999999999986</v>
      </c>
      <c r="I51" s="21">
        <v>24.999999999999989</v>
      </c>
      <c r="J51" s="21">
        <v>0</v>
      </c>
    </row>
    <row r="52" spans="1:11">
      <c r="B52" s="28">
        <v>5</v>
      </c>
      <c r="D52" s="18">
        <f t="shared" si="4"/>
        <v>0.05</v>
      </c>
      <c r="E52" s="19">
        <f t="shared" si="4"/>
        <v>0.15</v>
      </c>
      <c r="F52" s="20">
        <f>G9</f>
        <v>1</v>
      </c>
      <c r="H52" s="21">
        <v>1.7499999999999984</v>
      </c>
      <c r="I52" s="21">
        <v>-2.8124999999999987</v>
      </c>
      <c r="J52" s="21">
        <v>1</v>
      </c>
    </row>
    <row r="54" spans="1:11" ht="16.5">
      <c r="B54" s="11" t="s">
        <v>20</v>
      </c>
      <c r="C54" s="21">
        <f t="array" ref="C54:C56">MMULT(H50:J52,$H$7:$H$9)</f>
        <v>15000</v>
      </c>
      <c r="E54" s="11" t="s">
        <v>37</v>
      </c>
      <c r="F54" s="38">
        <f t="array" ref="F54">MMULT(TRANSPOSE(F58:F60),C54:C56)</f>
        <v>300000.00000000023</v>
      </c>
      <c r="G54" s="11" t="s">
        <v>22</v>
      </c>
      <c r="H54" s="32">
        <f t="shared" ref="H54:I56" si="5">E7</f>
        <v>1</v>
      </c>
      <c r="I54" s="33">
        <f t="shared" si="5"/>
        <v>0</v>
      </c>
    </row>
    <row r="55" spans="1:11">
      <c r="C55" s="21">
        <v>7.2759576141834259E-12</v>
      </c>
      <c r="H55" s="34">
        <f t="shared" si="5"/>
        <v>0</v>
      </c>
      <c r="I55" s="35">
        <f t="shared" si="5"/>
        <v>1</v>
      </c>
    </row>
    <row r="56" spans="1:11">
      <c r="C56" s="21">
        <v>749.99999999999955</v>
      </c>
      <c r="H56" s="36">
        <f t="shared" si="5"/>
        <v>0</v>
      </c>
      <c r="I56" s="37">
        <f t="shared" si="5"/>
        <v>0</v>
      </c>
    </row>
    <row r="58" spans="1:11" ht="16.5">
      <c r="B58" s="11" t="s">
        <v>21</v>
      </c>
      <c r="C58" s="21">
        <f t="array" ref="C58:D60">MMULT(H50:J52,H54:I56)</f>
        <v>24.999999999999989</v>
      </c>
      <c r="D58" s="21">
        <v>-18.749999999999989</v>
      </c>
      <c r="E58" s="11" t="s">
        <v>23</v>
      </c>
      <c r="F58" s="24">
        <f>C5</f>
        <v>20</v>
      </c>
      <c r="H58" s="11" t="s">
        <v>24</v>
      </c>
      <c r="I58" s="21">
        <f t="array" ref="I58:I59">MMULT(TRANSPOSE(C58:D60),F58:F60)</f>
        <v>-99.999999999999773</v>
      </c>
    </row>
    <row r="59" spans="1:11">
      <c r="C59" s="21">
        <v>-19.999999999999986</v>
      </c>
      <c r="D59" s="21">
        <v>24.999999999999989</v>
      </c>
      <c r="F59" s="29">
        <f>D5</f>
        <v>30</v>
      </c>
      <c r="I59" s="21">
        <v>374.99999999999989</v>
      </c>
    </row>
    <row r="60" spans="1:11">
      <c r="C60" s="21">
        <v>1.7499999999999984</v>
      </c>
      <c r="D60" s="21">
        <v>-2.8124999999999987</v>
      </c>
      <c r="F60" s="25">
        <f>G5</f>
        <v>0</v>
      </c>
    </row>
    <row r="62" spans="1:11" ht="17.25">
      <c r="B62" s="11" t="s">
        <v>25</v>
      </c>
      <c r="C62" s="24">
        <f>E5</f>
        <v>0</v>
      </c>
      <c r="E62" s="11" t="s">
        <v>26</v>
      </c>
      <c r="F62" s="21">
        <f>C62-I58</f>
        <v>99.999999999999773</v>
      </c>
      <c r="G62" s="10" t="s">
        <v>35</v>
      </c>
    </row>
    <row r="63" spans="1:11">
      <c r="C63" s="25">
        <f>F5</f>
        <v>0</v>
      </c>
      <c r="F63" s="21">
        <f>C63-I59</f>
        <v>-374.99999999999989</v>
      </c>
    </row>
    <row r="65" spans="1:11" ht="15.75">
      <c r="B65" s="11" t="s">
        <v>29</v>
      </c>
      <c r="C65" s="24">
        <f>C54/C58</f>
        <v>600.00000000000023</v>
      </c>
      <c r="G65" s="23" t="s">
        <v>32</v>
      </c>
      <c r="H65" s="30">
        <f>F54+C67*F62</f>
        <v>342857.14285714302</v>
      </c>
    </row>
    <row r="66" spans="1:11">
      <c r="C66" s="29">
        <f>C55/C59</f>
        <v>-3.6379788070917157E-13</v>
      </c>
    </row>
    <row r="67" spans="1:11" ht="15.75">
      <c r="C67" s="25">
        <f>C56/C60</f>
        <v>428.57142857142867</v>
      </c>
      <c r="D67" s="10" t="s">
        <v>36</v>
      </c>
    </row>
    <row r="68" spans="1:11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</row>
    <row r="69" spans="1:11" ht="16.5">
      <c r="A69" s="22" t="s">
        <v>19</v>
      </c>
      <c r="B69" s="26">
        <v>1</v>
      </c>
      <c r="C69" s="11" t="s">
        <v>17</v>
      </c>
      <c r="D69" s="12">
        <f>C7</f>
        <v>0.1</v>
      </c>
      <c r="E69" s="13">
        <f>D7</f>
        <v>7.4999999999999997E-2</v>
      </c>
      <c r="F69" s="14">
        <f>E7</f>
        <v>1</v>
      </c>
      <c r="G69" s="11" t="s">
        <v>18</v>
      </c>
      <c r="H69" s="21">
        <f t="array" ref="H69:J71">MINVERSE(D69:F71)</f>
        <v>0</v>
      </c>
      <c r="I69" s="21">
        <v>21.428571428571434</v>
      </c>
      <c r="J69" s="21">
        <v>-14.285714285714292</v>
      </c>
    </row>
    <row r="70" spans="1:11">
      <c r="B70" s="27">
        <v>2</v>
      </c>
      <c r="D70" s="15">
        <f t="shared" ref="D70:F71" si="6">C8</f>
        <v>0.08</v>
      </c>
      <c r="E70" s="16">
        <f t="shared" si="6"/>
        <v>0.1</v>
      </c>
      <c r="F70" s="17">
        <f t="shared" si="6"/>
        <v>0</v>
      </c>
      <c r="H70" s="21">
        <v>0</v>
      </c>
      <c r="I70" s="21">
        <v>-7.1428571428571459</v>
      </c>
      <c r="J70" s="21">
        <v>11.428571428571432</v>
      </c>
    </row>
    <row r="71" spans="1:11">
      <c r="B71" s="28">
        <v>3</v>
      </c>
      <c r="D71" s="18">
        <f t="shared" si="6"/>
        <v>0.05</v>
      </c>
      <c r="E71" s="19">
        <f t="shared" si="6"/>
        <v>0.15</v>
      </c>
      <c r="F71" s="20">
        <f t="shared" si="6"/>
        <v>0</v>
      </c>
      <c r="H71" s="21">
        <v>1</v>
      </c>
      <c r="I71" s="21">
        <v>-1.6071428571428577</v>
      </c>
      <c r="J71" s="21">
        <v>0.57142857142857195</v>
      </c>
    </row>
    <row r="73" spans="1:11" ht="16.5">
      <c r="B73" s="11" t="s">
        <v>20</v>
      </c>
      <c r="C73" s="39">
        <f t="array" ref="C73:C75">MMULT(H69:J71,$H$7:$H$9)</f>
        <v>4285.7142857142826</v>
      </c>
      <c r="E73" s="11" t="s">
        <v>37</v>
      </c>
      <c r="F73" s="38">
        <f t="array" ref="F73">MMULT(TRANSPOSE(F77:F79),C73:C75)</f>
        <v>342857.14285714284</v>
      </c>
      <c r="G73" s="11" t="s">
        <v>22</v>
      </c>
      <c r="H73" s="32">
        <f t="shared" ref="H73:I75" si="7">F7</f>
        <v>0</v>
      </c>
      <c r="I73" s="33">
        <f t="shared" si="7"/>
        <v>0</v>
      </c>
    </row>
    <row r="74" spans="1:11">
      <c r="C74" s="39">
        <v>8571.4285714285743</v>
      </c>
      <c r="H74" s="34">
        <f t="shared" si="7"/>
        <v>1</v>
      </c>
      <c r="I74" s="35">
        <f t="shared" si="7"/>
        <v>0</v>
      </c>
    </row>
    <row r="75" spans="1:11">
      <c r="C75" s="21">
        <v>428.57142857142878</v>
      </c>
      <c r="H75" s="36">
        <f t="shared" si="7"/>
        <v>0</v>
      </c>
      <c r="I75" s="37">
        <f t="shared" si="7"/>
        <v>1</v>
      </c>
    </row>
    <row r="77" spans="1:11" ht="16.5">
      <c r="B77" s="11" t="s">
        <v>21</v>
      </c>
      <c r="C77" s="21">
        <f t="array" ref="C77:D79">MMULT(H69:J71,H73:I75)</f>
        <v>21.428571428571434</v>
      </c>
      <c r="D77" s="21">
        <v>-14.285714285714292</v>
      </c>
      <c r="E77" s="11" t="s">
        <v>23</v>
      </c>
      <c r="F77" s="24">
        <f>C5</f>
        <v>20</v>
      </c>
      <c r="H77" s="11" t="s">
        <v>24</v>
      </c>
      <c r="I77" s="21">
        <f t="array" ref="I77:I78">MMULT(TRANSPOSE(C77:D79),F77:F79)</f>
        <v>214.28571428571428</v>
      </c>
    </row>
    <row r="78" spans="1:11">
      <c r="C78" s="21">
        <v>-7.1428571428571459</v>
      </c>
      <c r="D78" s="21">
        <v>11.428571428571432</v>
      </c>
      <c r="F78" s="29">
        <f>D5</f>
        <v>30</v>
      </c>
      <c r="I78" s="21">
        <v>57.14285714285711</v>
      </c>
    </row>
    <row r="79" spans="1:11">
      <c r="C79" s="21">
        <v>-1.6071428571428577</v>
      </c>
      <c r="D79" s="21">
        <v>0.57142857142857195</v>
      </c>
      <c r="F79" s="25">
        <f>E5</f>
        <v>0</v>
      </c>
    </row>
    <row r="81" spans="1:11" ht="16.5">
      <c r="B81" s="11" t="s">
        <v>25</v>
      </c>
      <c r="C81" s="24">
        <f>F5</f>
        <v>0</v>
      </c>
      <c r="E81" s="11" t="s">
        <v>26</v>
      </c>
      <c r="F81" s="21">
        <f>C81-I77</f>
        <v>-214.28571428571428</v>
      </c>
      <c r="G81" s="7" t="s">
        <v>38</v>
      </c>
    </row>
    <row r="82" spans="1:11">
      <c r="C82" s="25">
        <f>G5</f>
        <v>0</v>
      </c>
      <c r="F82" s="21">
        <f>C82-I78</f>
        <v>-57.14285714285711</v>
      </c>
    </row>
    <row r="83" spans="1:11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Resolution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dcterms:created xsi:type="dcterms:W3CDTF">2007-02-14T02:58:04Z</dcterms:created>
  <dcterms:modified xsi:type="dcterms:W3CDTF">2017-01-30T01:13:10Z</dcterms:modified>
</cp:coreProperties>
</file>