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zador\Desktop\"/>
    </mc:Choice>
  </mc:AlternateContent>
  <bookViews>
    <workbookView xWindow="120" yWindow="90" windowWidth="11655" windowHeight="7050" activeTab="2"/>
  </bookViews>
  <sheets>
    <sheet name="Sensitivity Report 1" sheetId="10" r:id="rId1"/>
    <sheet name="Sensitivity Report 2" sheetId="12" r:id="rId2"/>
    <sheet name="tv" sheetId="1" r:id="rId3"/>
    <sheet name="revised" sheetId="3" r:id="rId4"/>
    <sheet name="Graph" sheetId="4" r:id="rId5"/>
  </sheets>
  <definedNames>
    <definedName name="solver_adj" localSheetId="2" hidden="1">tv!$B$12:$D$12</definedName>
    <definedName name="solver_cvg" localSheetId="2" hidden="1">0.000000000001</definedName>
    <definedName name="solver_drv" localSheetId="2" hidden="1">1</definedName>
    <definedName name="solver_eng" localSheetId="2" hidden="1">2</definedName>
    <definedName name="solver_est" localSheetId="2" hidden="1">1</definedName>
    <definedName name="solver_itr" localSheetId="2" hidden="1">100</definedName>
    <definedName name="solver_lhs1" localSheetId="2" hidden="1">tv!$G$15:$G$16</definedName>
    <definedName name="solver_lhs2" localSheetId="2" hidden="1">tv!$B$12:$E$12</definedName>
    <definedName name="solver_lhs3" localSheetId="2" hidden="1">tv!$C$12</definedName>
    <definedName name="solver_lin" localSheetId="2" hidden="1">1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1</definedName>
    <definedName name="solver_nwt" localSheetId="2" hidden="1">1</definedName>
    <definedName name="solver_opt" localSheetId="2" hidden="1">tv!$G$13</definedName>
    <definedName name="solver_pre" localSheetId="2" hidden="1">0.00000000000001</definedName>
    <definedName name="solver_rbv" localSheetId="2" hidden="1">1</definedName>
    <definedName name="solver_rel1" localSheetId="2" hidden="1">1</definedName>
    <definedName name="solver_rel2" localSheetId="2" hidden="1">4</definedName>
    <definedName name="solver_rel3" localSheetId="2" hidden="1">4</definedName>
    <definedName name="solver_rhs1" localSheetId="2" hidden="1">tv!$I$15:$I$16</definedName>
    <definedName name="solver_rhs2" localSheetId="2" hidden="1">integer</definedName>
    <definedName name="solver_rhs3" localSheetId="2" hidden="1">integer</definedName>
    <definedName name="solver_rlx" localSheetId="2" hidden="1">1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100</definedName>
    <definedName name="solver_tol" localSheetId="2" hidden="1">0.0000000000005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52511" iterate="1"/>
</workbook>
</file>

<file path=xl/calcChain.xml><?xml version="1.0" encoding="utf-8"?>
<calcChain xmlns="http://schemas.openxmlformats.org/spreadsheetml/2006/main">
  <c r="B8" i="1" l="1"/>
  <c r="K13" i="1"/>
  <c r="L16" i="1"/>
  <c r="L15" i="1"/>
  <c r="L14" i="1" a="1"/>
  <c r="L13" i="1"/>
  <c r="G25" i="1"/>
  <c r="G24" i="1"/>
  <c r="D25" i="1"/>
  <c r="C25" i="1"/>
  <c r="B25" i="1"/>
  <c r="D24" i="1"/>
  <c r="C24" i="1"/>
  <c r="B24" i="1"/>
  <c r="G18" i="1"/>
  <c r="G19" i="1"/>
  <c r="G20" i="1"/>
  <c r="F18" i="1"/>
  <c r="F20" i="1" s="1"/>
  <c r="F19" i="1"/>
  <c r="E18" i="1"/>
  <c r="E20" i="1" s="1"/>
  <c r="E19" i="1"/>
  <c r="D16" i="1"/>
  <c r="D15" i="1"/>
  <c r="C16" i="1"/>
  <c r="G16" i="1" s="1"/>
  <c r="C15" i="1"/>
  <c r="B15" i="1"/>
  <c r="G15" i="1"/>
  <c r="D14" i="1"/>
  <c r="C14" i="1"/>
  <c r="D13" i="1"/>
  <c r="C13" i="1"/>
  <c r="H100" i="3"/>
  <c r="E9" i="3"/>
  <c r="D9" i="3"/>
  <c r="C9" i="3"/>
  <c r="E8" i="3"/>
  <c r="D8" i="3"/>
  <c r="C8" i="3"/>
  <c r="F95" i="3"/>
  <c r="F94" i="3"/>
  <c r="F93" i="3"/>
  <c r="D87" i="3"/>
  <c r="D86" i="3"/>
  <c r="F83" i="3"/>
  <c r="H83" i="3" s="1" a="1"/>
  <c r="D81" i="3"/>
  <c r="D80" i="3"/>
  <c r="F30" i="3"/>
  <c r="F87" i="3"/>
  <c r="E87" i="3"/>
  <c r="F86" i="3"/>
  <c r="E86" i="3"/>
  <c r="F84" i="3"/>
  <c r="E81" i="3"/>
  <c r="E80" i="3"/>
  <c r="H80" i="3" s="1" a="1"/>
  <c r="F73" i="3"/>
  <c r="F72" i="3"/>
  <c r="F74" i="3"/>
  <c r="F66" i="3"/>
  <c r="F65" i="3"/>
  <c r="E66" i="3"/>
  <c r="E65" i="3"/>
  <c r="D65" i="3"/>
  <c r="F63" i="3"/>
  <c r="E60" i="3"/>
  <c r="E59" i="3"/>
  <c r="A37" i="3"/>
  <c r="A58" i="3" s="1"/>
  <c r="A79" i="3" s="1"/>
  <c r="D66" i="3"/>
  <c r="F62" i="3"/>
  <c r="H62" i="3" s="1" a="1"/>
  <c r="D60" i="3"/>
  <c r="D59" i="3"/>
  <c r="H59" i="3" s="1" a="1"/>
  <c r="F53" i="3"/>
  <c r="F52" i="3"/>
  <c r="F51" i="3"/>
  <c r="F32" i="3"/>
  <c r="F31" i="3"/>
  <c r="F45" i="3"/>
  <c r="F44" i="3"/>
  <c r="D44" i="3"/>
  <c r="F41" i="3"/>
  <c r="H41" i="3" s="1" a="1"/>
  <c r="D39" i="3"/>
  <c r="D38" i="3"/>
  <c r="E45" i="3"/>
  <c r="D45" i="3"/>
  <c r="E44" i="3"/>
  <c r="E39" i="3"/>
  <c r="E38" i="3"/>
  <c r="F24" i="3"/>
  <c r="F23" i="3"/>
  <c r="E24" i="3"/>
  <c r="E23" i="3"/>
  <c r="D24" i="3"/>
  <c r="D23" i="3"/>
  <c r="E18" i="3"/>
  <c r="E17" i="3"/>
  <c r="D18" i="3"/>
  <c r="D17" i="3"/>
  <c r="F42" i="3"/>
  <c r="H38" i="3" a="1"/>
  <c r="H38" i="3" s="1"/>
  <c r="F21" i="3"/>
  <c r="F20" i="3"/>
  <c r="H17" i="3" a="1"/>
  <c r="H17" i="3" s="1"/>
  <c r="A16" i="1"/>
  <c r="A15" i="1"/>
  <c r="I16" i="1"/>
  <c r="I15" i="1"/>
  <c r="B16" i="1"/>
  <c r="B14" i="1"/>
  <c r="J15" i="1"/>
  <c r="H20" i="3" a="1"/>
  <c r="I20" i="3" s="1"/>
  <c r="B13" i="1" l="1"/>
  <c r="G13" i="1" s="1"/>
  <c r="L12" i="1" s="1"/>
  <c r="L14" i="1"/>
  <c r="I62" i="3"/>
  <c r="H62" i="3"/>
  <c r="H83" i="3"/>
  <c r="I83" i="3"/>
  <c r="H41" i="3"/>
  <c r="I41" i="3"/>
  <c r="H60" i="3"/>
  <c r="I59" i="3"/>
  <c r="I60" i="3"/>
  <c r="H59" i="3"/>
  <c r="I81" i="3"/>
  <c r="H81" i="3"/>
  <c r="H80" i="3"/>
  <c r="I80" i="3"/>
  <c r="I20" i="1"/>
  <c r="D26" i="3" a="1"/>
  <c r="G11" i="1"/>
  <c r="G10" i="1"/>
  <c r="H18" i="3"/>
  <c r="H39" i="3"/>
  <c r="H20" i="3"/>
  <c r="I17" i="3"/>
  <c r="I38" i="3"/>
  <c r="D41" i="3" s="1" a="1"/>
  <c r="I18" i="3"/>
  <c r="I39" i="3"/>
  <c r="I100" i="3"/>
  <c r="D42" i="3" l="1"/>
  <c r="D41" i="3"/>
  <c r="I42" i="3" a="1"/>
  <c r="I42" i="3" s="1"/>
  <c r="J100" i="3"/>
  <c r="D47" i="3" a="1"/>
  <c r="E27" i="3"/>
  <c r="D26" i="3"/>
  <c r="F27" i="3"/>
  <c r="E26" i="3"/>
  <c r="D27" i="3"/>
  <c r="F26" i="3"/>
  <c r="D20" i="3" a="1"/>
  <c r="D62" i="3" a="1"/>
  <c r="D68" i="3" a="1"/>
  <c r="D89" i="3" a="1"/>
  <c r="D83" i="3" a="1"/>
  <c r="D63" i="3" l="1"/>
  <c r="D62" i="3"/>
  <c r="I10" i="3"/>
  <c r="I26" i="3" a="1"/>
  <c r="K100" i="3"/>
  <c r="D83" i="3"/>
  <c r="D84" i="3"/>
  <c r="F69" i="3"/>
  <c r="E68" i="3"/>
  <c r="F68" i="3"/>
  <c r="E69" i="3"/>
  <c r="D68" i="3"/>
  <c r="I68" i="3" s="1" a="1"/>
  <c r="D69" i="3"/>
  <c r="F89" i="3"/>
  <c r="D90" i="3"/>
  <c r="F90" i="3"/>
  <c r="E89" i="3"/>
  <c r="E90" i="3"/>
  <c r="D89" i="3"/>
  <c r="D20" i="3"/>
  <c r="D21" i="3"/>
  <c r="D35" i="3" s="1"/>
  <c r="D48" i="3"/>
  <c r="E48" i="3"/>
  <c r="D47" i="3"/>
  <c r="I47" i="3" s="1" a="1"/>
  <c r="F47" i="3"/>
  <c r="F48" i="3"/>
  <c r="E47" i="3"/>
  <c r="D55" i="3" s="1"/>
  <c r="D56" i="3"/>
  <c r="I70" i="3" l="1"/>
  <c r="I68" i="3"/>
  <c r="J70" i="3"/>
  <c r="J68" i="3"/>
  <c r="J69" i="3"/>
  <c r="I69" i="3"/>
  <c r="J27" i="3"/>
  <c r="I28" i="3"/>
  <c r="I26" i="3"/>
  <c r="I27" i="3"/>
  <c r="J28" i="3"/>
  <c r="J26" i="3"/>
  <c r="D77" i="3"/>
  <c r="D102" i="3"/>
  <c r="E102" i="3"/>
  <c r="K102" i="3" s="1"/>
  <c r="D98" i="3"/>
  <c r="I48" i="3"/>
  <c r="J48" i="3"/>
  <c r="J49" i="3"/>
  <c r="J47" i="3"/>
  <c r="I49" i="3"/>
  <c r="I47" i="3"/>
  <c r="D34" i="3"/>
  <c r="I21" i="3" a="1"/>
  <c r="I21" i="3" s="1"/>
  <c r="I89" i="3" a="1"/>
  <c r="K101" i="3"/>
  <c r="K103" i="3"/>
  <c r="L100" i="3"/>
  <c r="E101" i="3"/>
  <c r="D97" i="3"/>
  <c r="I84" i="3" a="1"/>
  <c r="I84" i="3" s="1"/>
  <c r="D76" i="3"/>
  <c r="D103" i="3"/>
  <c r="I63" i="3" a="1"/>
  <c r="I63" i="3" s="1"/>
  <c r="C11" i="3" l="1"/>
  <c r="I11" i="3"/>
  <c r="D11" i="3"/>
  <c r="E11" i="3"/>
  <c r="E57" i="3"/>
  <c r="E78" i="3"/>
  <c r="E36" i="3"/>
  <c r="G103" i="3"/>
  <c r="H103" i="3"/>
  <c r="I103" i="3"/>
  <c r="J103" i="3"/>
  <c r="G101" i="3"/>
  <c r="H101" i="3"/>
  <c r="H104" i="3" s="1"/>
  <c r="I101" i="3"/>
  <c r="J101" i="3"/>
  <c r="J104" i="3" s="1"/>
  <c r="D51" i="3" a="1"/>
  <c r="G102" i="3"/>
  <c r="H102" i="3"/>
  <c r="I102" i="3"/>
  <c r="J102" i="3"/>
  <c r="D72" i="3" a="1"/>
  <c r="I9" i="3"/>
  <c r="K104" i="3"/>
  <c r="L101" i="3"/>
  <c r="L102" i="3"/>
  <c r="L103" i="3"/>
  <c r="J91" i="3"/>
  <c r="J89" i="3"/>
  <c r="I90" i="3"/>
  <c r="I91" i="3"/>
  <c r="I89" i="3"/>
  <c r="J90" i="3"/>
  <c r="D30" i="3" a="1"/>
  <c r="I12" i="3"/>
  <c r="D32" i="3" l="1"/>
  <c r="I32" i="3" s="1"/>
  <c r="D31" i="3"/>
  <c r="I31" i="3" s="1"/>
  <c r="D30" i="3"/>
  <c r="I30" i="3" s="1"/>
  <c r="I104" i="3"/>
  <c r="L104" i="3"/>
  <c r="D74" i="3"/>
  <c r="I74" i="3" s="1"/>
  <c r="D73" i="3"/>
  <c r="I73" i="3" s="1"/>
  <c r="D72" i="3"/>
  <c r="I72" i="3" s="1"/>
  <c r="D93" i="3" a="1"/>
  <c r="D52" i="3"/>
  <c r="I52" i="3" s="1"/>
  <c r="D53" i="3"/>
  <c r="I53" i="3" s="1"/>
  <c r="D51" i="3"/>
  <c r="I51" i="3" s="1"/>
  <c r="J51" i="3" s="1"/>
  <c r="G104" i="3"/>
  <c r="J72" i="3" l="1"/>
  <c r="I76" i="3"/>
  <c r="J53" i="3"/>
  <c r="J73" i="3"/>
  <c r="J54" i="3"/>
  <c r="J30" i="3"/>
  <c r="J96" i="3"/>
  <c r="J33" i="3"/>
  <c r="J75" i="3"/>
  <c r="D95" i="3"/>
  <c r="I95" i="3" s="1"/>
  <c r="D93" i="3"/>
  <c r="I93" i="3" s="1"/>
  <c r="D94" i="3"/>
  <c r="I94" i="3" s="1"/>
  <c r="J94" i="3" s="1"/>
  <c r="J32" i="3"/>
  <c r="I34" i="3"/>
  <c r="J52" i="3"/>
  <c r="I55" i="3"/>
  <c r="J31" i="3"/>
  <c r="J93" i="3" l="1"/>
  <c r="I97" i="3"/>
</calcChain>
</file>

<file path=xl/sharedStrings.xml><?xml version="1.0" encoding="utf-8"?>
<sst xmlns="http://schemas.openxmlformats.org/spreadsheetml/2006/main" count="275" uniqueCount="135">
  <si>
    <t>Feb-2007</t>
  </si>
  <si>
    <t>&lt;=</t>
  </si>
  <si>
    <r>
      <t>X</t>
    </r>
    <r>
      <rPr>
        <sz val="10"/>
        <rFont val="Times New Roman"/>
        <family val="1"/>
      </rPr>
      <t xml:space="preserve"> = </t>
    </r>
  </si>
  <si>
    <t>Bronson, Richard, 1982, "Operations Research",</t>
  </si>
  <si>
    <t>The cited 100%</t>
  </si>
  <si>
    <t>Maximize profit</t>
  </si>
  <si>
    <r>
      <t xml:space="preserve">= [max] </t>
    </r>
    <r>
      <rPr>
        <i/>
        <sz val="10"/>
        <rFont val="Times New Roman"/>
        <family val="1"/>
      </rPr>
      <t>z</t>
    </r>
  </si>
  <si>
    <t>Schaum, McGraw-Hill, New York, NY (USA), 1.6, p 6</t>
  </si>
  <si>
    <t>Wooden TV consoles</t>
  </si>
  <si>
    <t>AssemT (h)</t>
  </si>
  <si>
    <t>DecorT (h)</t>
  </si>
  <si>
    <t>Availability (h)</t>
  </si>
  <si>
    <t>Profit ($)</t>
  </si>
  <si>
    <t>x</t>
  </si>
  <si>
    <t>Leave</t>
  </si>
  <si>
    <r>
      <t>z</t>
    </r>
    <r>
      <rPr>
        <sz val="10"/>
        <rFont val="Times New Roman"/>
        <family val="1"/>
      </rPr>
      <t xml:space="preserve"> =</t>
    </r>
  </si>
  <si>
    <r>
      <t>x</t>
    </r>
    <r>
      <rPr>
        <vertAlign val="subscript"/>
        <sz val="10"/>
        <rFont val="Times New Roman"/>
        <family val="1"/>
      </rPr>
      <t>1</t>
    </r>
  </si>
  <si>
    <r>
      <t>x</t>
    </r>
    <r>
      <rPr>
        <vertAlign val="subscript"/>
        <sz val="10"/>
        <rFont val="Times New Roman"/>
        <family val="1"/>
      </rPr>
      <t>2</t>
    </r>
  </si>
  <si>
    <r>
      <t>x</t>
    </r>
    <r>
      <rPr>
        <vertAlign val="subscript"/>
        <sz val="10"/>
        <rFont val="Times New Roman"/>
        <family val="1"/>
      </rPr>
      <t>3</t>
    </r>
  </si>
  <si>
    <r>
      <t>x</t>
    </r>
    <r>
      <rPr>
        <vertAlign val="subscript"/>
        <sz val="10"/>
        <rFont val="Times New Roman"/>
        <family val="1"/>
      </rPr>
      <t>4</t>
    </r>
  </si>
  <si>
    <r>
      <t>x</t>
    </r>
    <r>
      <rPr>
        <vertAlign val="subscript"/>
        <sz val="10"/>
        <rFont val="Times New Roman"/>
        <family val="1"/>
      </rPr>
      <t>5</t>
    </r>
  </si>
  <si>
    <r>
      <t>A</t>
    </r>
    <r>
      <rPr>
        <sz val="10"/>
        <rFont val="Times New Roman"/>
        <family val="1"/>
      </rPr>
      <t xml:space="preserve"> =</t>
    </r>
  </si>
  <si>
    <r>
      <t>B</t>
    </r>
    <r>
      <rPr>
        <sz val="10"/>
        <rFont val="Times New Roman"/>
        <family val="1"/>
      </rPr>
      <t xml:space="preserve"> =</t>
    </r>
  </si>
  <si>
    <r>
      <t>X</t>
    </r>
    <r>
      <rPr>
        <vertAlign val="subscript"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=</t>
    </r>
  </si>
  <si>
    <r>
      <t>A</t>
    </r>
    <r>
      <rPr>
        <vertAlign val="subscript"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=</t>
    </r>
  </si>
  <si>
    <r>
      <t>A</t>
    </r>
    <r>
      <rPr>
        <vertAlign val="subscript"/>
        <sz val="10"/>
        <rFont val="Times New Roman"/>
        <family val="1"/>
      </rPr>
      <t>D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 =</t>
    </r>
  </si>
  <si>
    <r>
      <t>X</t>
    </r>
    <r>
      <rPr>
        <vertAlign val="subscript"/>
        <sz val="10"/>
        <rFont val="Times New Roman"/>
        <family val="1"/>
      </rPr>
      <t>D0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A</t>
    </r>
    <r>
      <rPr>
        <vertAlign val="subscript"/>
        <sz val="10"/>
        <rFont val="Times New Roman"/>
        <family val="1"/>
      </rPr>
      <t>D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B</t>
    </r>
    <r>
      <rPr>
        <sz val="10"/>
        <rFont val="Times New Roman"/>
        <family val="1"/>
      </rPr>
      <t xml:space="preserve"> =</t>
    </r>
  </si>
  <si>
    <r>
      <t>P</t>
    </r>
    <r>
      <rPr>
        <vertAlign val="subscript"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=</t>
    </r>
  </si>
  <si>
    <r>
      <t>P</t>
    </r>
    <r>
      <rPr>
        <vertAlign val="subscript"/>
        <sz val="10"/>
        <rFont val="Times New Roman"/>
        <family val="1"/>
      </rPr>
      <t>D</t>
    </r>
    <r>
      <rPr>
        <vertAlign val="super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</t>
    </r>
  </si>
  <si>
    <r>
      <t>z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P</t>
    </r>
    <r>
      <rPr>
        <vertAlign val="subscript"/>
        <sz val="10"/>
        <rFont val="Times New Roman"/>
        <family val="1"/>
      </rPr>
      <t>D</t>
    </r>
    <r>
      <rPr>
        <vertAlign val="super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D0</t>
    </r>
    <r>
      <rPr>
        <sz val="10"/>
        <rFont val="Times New Roman"/>
        <family val="1"/>
      </rPr>
      <t xml:space="preserve"> =</t>
    </r>
  </si>
  <si>
    <r>
      <t>A</t>
    </r>
    <r>
      <rPr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=</t>
    </r>
  </si>
  <si>
    <r>
      <t>K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A</t>
    </r>
    <r>
      <rPr>
        <vertAlign val="subscript"/>
        <sz val="10"/>
        <rFont val="Times New Roman"/>
        <family val="1"/>
      </rPr>
      <t>D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A</t>
    </r>
    <r>
      <rPr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=</t>
    </r>
  </si>
  <si>
    <r>
      <t>K</t>
    </r>
    <r>
      <rPr>
        <vertAlign val="super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</t>
    </r>
  </si>
  <si>
    <r>
      <t>P</t>
    </r>
    <r>
      <rPr>
        <i/>
        <vertAlign val="superscript"/>
        <sz val="10"/>
        <rFont val="Times New Roman"/>
        <family val="1"/>
      </rPr>
      <t>--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K</t>
    </r>
    <r>
      <rPr>
        <vertAlign val="super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P</t>
    </r>
    <r>
      <rPr>
        <vertAlign val="subscript"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=</t>
    </r>
  </si>
  <si>
    <r>
      <t>P</t>
    </r>
    <r>
      <rPr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= </t>
    </r>
  </si>
  <si>
    <r>
      <t>D</t>
    </r>
    <r>
      <rPr>
        <sz val="10"/>
        <rFont val="Times New Roman"/>
        <family val="1"/>
      </rPr>
      <t xml:space="preserve"> = </t>
    </r>
    <r>
      <rPr>
        <i/>
        <sz val="10"/>
        <rFont val="Times New Roman"/>
        <family val="1"/>
      </rPr>
      <t>P</t>
    </r>
    <r>
      <rPr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- </t>
    </r>
    <r>
      <rPr>
        <i/>
        <sz val="10"/>
        <rFont val="Times New Roman"/>
        <family val="1"/>
      </rPr>
      <t>P</t>
    </r>
    <r>
      <rPr>
        <i/>
        <vertAlign val="superscript"/>
        <sz val="10"/>
        <rFont val="Times New Roman"/>
        <family val="1"/>
      </rPr>
      <t>--</t>
    </r>
    <r>
      <rPr>
        <sz val="10"/>
        <rFont val="Times New Roman"/>
        <family val="1"/>
      </rPr>
      <t xml:space="preserve"> = </t>
    </r>
  </si>
  <si>
    <r>
      <t>Q</t>
    </r>
    <r>
      <rPr>
        <sz val="10"/>
        <rFont val="Times New Roman"/>
        <family val="1"/>
      </rPr>
      <t xml:space="preserve"> = </t>
    </r>
  </si>
  <si>
    <r>
      <t>z</t>
    </r>
    <r>
      <rPr>
        <sz val="10"/>
        <rFont val="Times New Roman"/>
        <family val="1"/>
      </rPr>
      <t xml:space="preserve">' = </t>
    </r>
    <r>
      <rPr>
        <i/>
        <sz val="10"/>
        <rFont val="Times New Roman"/>
        <family val="1"/>
      </rPr>
      <t>z</t>
    </r>
    <r>
      <rPr>
        <sz val="10"/>
        <rFont val="Times New Roman"/>
        <family val="1"/>
      </rPr>
      <t xml:space="preserve"> + </t>
    </r>
    <r>
      <rPr>
        <i/>
        <sz val="10"/>
        <rFont val="Symbol"/>
        <family val="1"/>
        <charset val="2"/>
      </rPr>
      <t>q d</t>
    </r>
    <r>
      <rPr>
        <sz val="10"/>
        <rFont val="Times New Roman"/>
        <family val="1"/>
      </rPr>
      <t xml:space="preserve"> =</t>
    </r>
  </si>
  <si>
    <t>®</t>
  </si>
  <si>
    <r>
      <t>[</t>
    </r>
    <r>
      <rPr>
        <b/>
        <sz val="10"/>
        <rFont val="Arial Narrow"/>
        <family val="2"/>
      </rPr>
      <t>Two</t>
    </r>
    <r>
      <rPr>
        <sz val="10"/>
        <rFont val="Arial Narrow"/>
        <family val="2"/>
      </rPr>
      <t xml:space="preserve"> optimal (non-integer) solutions, with </t>
    </r>
    <r>
      <rPr>
        <i/>
        <sz val="10"/>
        <rFont val="Arial Narrow"/>
        <family val="2"/>
      </rPr>
      <t>z</t>
    </r>
    <r>
      <rPr>
        <vertAlign val="subscript"/>
        <sz val="10"/>
        <rFont val="Arial Narrow"/>
        <family val="2"/>
      </rPr>
      <t>max</t>
    </r>
    <r>
      <rPr>
        <sz val="10"/>
        <rFont val="Arial Narrow"/>
        <family val="2"/>
      </rPr>
      <t xml:space="preserve"> = 55000 $]</t>
    </r>
  </si>
  <si>
    <t>n_Mod 1</t>
  </si>
  <si>
    <t>n_Mod 2</t>
  </si>
  <si>
    <t>n_Mod 3</t>
  </si>
  <si>
    <r>
      <t>X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= ?</t>
    </r>
  </si>
  <si>
    <r>
      <t>X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= ?</t>
    </r>
  </si>
  <si>
    <t>LP: multiplicity</t>
  </si>
  <si>
    <t>*</t>
  </si>
  <si>
    <t>OPTIMUM</t>
  </si>
  <si>
    <t>A</t>
  </si>
  <si>
    <t>B</t>
  </si>
  <si>
    <t>C</t>
  </si>
  <si>
    <t>D</t>
  </si>
  <si>
    <r>
      <t>b</t>
    </r>
    <r>
      <rPr>
        <i/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/ </t>
    </r>
    <r>
      <rPr>
        <i/>
        <sz val="10"/>
        <rFont val="Times New Roman"/>
        <family val="1"/>
      </rPr>
      <t>a</t>
    </r>
    <r>
      <rPr>
        <i/>
        <vertAlign val="subscript"/>
        <sz val="10"/>
        <rFont val="Times New Roman"/>
        <family val="1"/>
      </rPr>
      <t>ij</t>
    </r>
    <r>
      <rPr>
        <sz val="10"/>
        <rFont val="Times New Roman"/>
        <family val="1"/>
      </rPr>
      <t xml:space="preserve"> =</t>
    </r>
  </si>
  <si>
    <r>
      <t xml:space="preserve">Points </t>
    </r>
    <r>
      <rPr>
        <i/>
        <sz val="10"/>
        <rFont val="Symbol"/>
        <family val="1"/>
        <charset val="2"/>
      </rPr>
      <t>a</t>
    </r>
    <r>
      <rPr>
        <sz val="10"/>
        <rFont val="Arial Narrow"/>
        <family val="2"/>
      </rPr>
      <t xml:space="preserve">1, </t>
    </r>
    <r>
      <rPr>
        <i/>
        <sz val="10"/>
        <rFont val="Symbol"/>
        <family val="1"/>
        <charset val="2"/>
      </rPr>
      <t>a</t>
    </r>
    <r>
      <rPr>
        <sz val="10"/>
        <rFont val="Arial Narrow"/>
        <family val="2"/>
      </rPr>
      <t xml:space="preserve">2, </t>
    </r>
    <r>
      <rPr>
        <i/>
        <sz val="10"/>
        <rFont val="Symbol"/>
        <family val="1"/>
        <charset val="2"/>
      </rPr>
      <t>a</t>
    </r>
    <r>
      <rPr>
        <sz val="10"/>
        <rFont val="Arial Narrow"/>
        <family val="2"/>
      </rPr>
      <t>3</t>
    </r>
  </si>
  <si>
    <r>
      <t xml:space="preserve">Points </t>
    </r>
    <r>
      <rPr>
        <i/>
        <sz val="10"/>
        <rFont val="Symbol"/>
        <family val="1"/>
        <charset val="2"/>
      </rPr>
      <t>b</t>
    </r>
    <r>
      <rPr>
        <sz val="10"/>
        <rFont val="Arial Narrow"/>
        <family val="2"/>
      </rPr>
      <t xml:space="preserve">1, </t>
    </r>
    <r>
      <rPr>
        <i/>
        <sz val="10"/>
        <rFont val="Symbol"/>
        <family val="1"/>
        <charset val="2"/>
      </rPr>
      <t>b</t>
    </r>
    <r>
      <rPr>
        <sz val="10"/>
        <rFont val="Arial Narrow"/>
        <family val="2"/>
      </rPr>
      <t xml:space="preserve">2, </t>
    </r>
    <r>
      <rPr>
        <i/>
        <sz val="10"/>
        <rFont val="Symbol"/>
        <family val="1"/>
        <charset val="2"/>
      </rPr>
      <t>b</t>
    </r>
    <r>
      <rPr>
        <sz val="10"/>
        <rFont val="Arial Narrow"/>
        <family val="2"/>
      </rPr>
      <t>3</t>
    </r>
  </si>
  <si>
    <t>Point</t>
  </si>
  <si>
    <t>Obj. func.</t>
  </si>
  <si>
    <t>having suppressed (old) Model_2, which was 0.</t>
  </si>
  <si>
    <r>
      <t>x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=</t>
    </r>
  </si>
  <si>
    <r>
      <t>x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=</t>
    </r>
  </si>
  <si>
    <r>
      <t>x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=</t>
    </r>
  </si>
  <si>
    <t>For the graph:</t>
  </si>
  <si>
    <t>Solution 1</t>
  </si>
  <si>
    <t>Solution 2</t>
  </si>
  <si>
    <r>
      <t>g</t>
    </r>
    <r>
      <rPr>
        <sz val="10"/>
        <rFont val="Times New Roman"/>
        <family val="1"/>
      </rPr>
      <t xml:space="preserve"> =</t>
    </r>
  </si>
  <si>
    <t>Convex linear combinations:</t>
  </si>
  <si>
    <t>Optimal fun. obj. =</t>
  </si>
  <si>
    <t>Multiple solutions (infinite solutions)</t>
  </si>
  <si>
    <r>
      <t>X</t>
    </r>
    <r>
      <rPr>
        <sz val="10"/>
        <rFont val="Times New Roman"/>
        <family val="1"/>
      </rPr>
      <t xml:space="preserve"> = (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)</t>
    </r>
  </si>
  <si>
    <t>"Old" Model 2 (not manufactured) has been suppressed</t>
  </si>
  <si>
    <t>This problem has 2 basic solutions, and therefore infinite non-basic solutions.</t>
  </si>
  <si>
    <r>
      <t>z</t>
    </r>
    <r>
      <rPr>
        <sz val="10"/>
        <rFont val="Times New Roman"/>
        <family val="1"/>
      </rPr>
      <t xml:space="preserve"> / </t>
    </r>
    <r>
      <rPr>
        <i/>
        <sz val="10"/>
        <rFont val="Times New Roman"/>
        <family val="1"/>
      </rPr>
      <t>c</t>
    </r>
    <r>
      <rPr>
        <i/>
        <vertAlign val="subscript"/>
        <sz val="10"/>
        <rFont val="Times New Roman"/>
        <family val="1"/>
      </rPr>
      <t>i</t>
    </r>
    <r>
      <rPr>
        <sz val="10"/>
        <rFont val="Times New Roman"/>
        <family val="1"/>
      </rPr>
      <t xml:space="preserve"> =</t>
    </r>
  </si>
  <si>
    <t>Where</t>
  </si>
  <si>
    <t>axes</t>
  </si>
  <si>
    <t>are cut:</t>
  </si>
  <si>
    <t>Axis x</t>
  </si>
  <si>
    <t>Axis y</t>
  </si>
  <si>
    <t>Axis z</t>
  </si>
  <si>
    <t>The objective function plane has not been drawn. It would touch the line CD.</t>
  </si>
  <si>
    <r>
      <t>C</t>
    </r>
    <r>
      <rPr>
        <sz val="10"/>
        <rFont val="Times New Roman"/>
        <family val="1"/>
      </rPr>
      <t xml:space="preserve"> = </t>
    </r>
  </si>
  <si>
    <t>Solution</t>
  </si>
  <si>
    <r>
      <t>e</t>
    </r>
    <r>
      <rPr>
        <sz val="10"/>
        <rFont val="Times New Roman"/>
        <family val="1"/>
      </rPr>
      <t xml:space="preserve"> =</t>
    </r>
  </si>
  <si>
    <r>
      <t xml:space="preserve">Let </t>
    </r>
    <r>
      <rPr>
        <i/>
        <sz val="10"/>
        <rFont val="Symbol"/>
        <family val="1"/>
        <charset val="2"/>
      </rPr>
      <t>a</t>
    </r>
    <r>
      <rPr>
        <sz val="10"/>
        <rFont val="Arial Narrow"/>
        <family val="2"/>
      </rPr>
      <t xml:space="preserve"> =</t>
    </r>
  </si>
  <si>
    <r>
      <t>a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+ (1-</t>
    </r>
    <r>
      <rPr>
        <i/>
        <sz val="10"/>
        <rFont val="Symbol"/>
        <family val="1"/>
        <charset val="2"/>
      </rPr>
      <t>a</t>
    </r>
    <r>
      <rPr>
        <sz val="10"/>
        <rFont val="Times New Roman"/>
        <family val="1"/>
      </rPr>
      <t xml:space="preserve">) </t>
    </r>
    <r>
      <rPr>
        <i/>
        <sz val="10"/>
        <rFont val="Times New Roman"/>
        <family val="1"/>
      </rPr>
      <t>X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=</t>
    </r>
  </si>
  <si>
    <r>
      <t>X</t>
    </r>
    <r>
      <rPr>
        <sz val="10"/>
        <rFont val="Times New Roman"/>
        <family val="1"/>
      </rPr>
      <t xml:space="preserve"> =</t>
    </r>
  </si>
  <si>
    <t xml:space="preserve">Try </t>
  </si>
  <si>
    <t>é</t>
  </si>
  <si>
    <t>Cell</t>
  </si>
  <si>
    <t>Name</t>
  </si>
  <si>
    <t>Variable Cells</t>
  </si>
  <si>
    <t>Constraints</t>
  </si>
  <si>
    <t>$B$12</t>
  </si>
  <si>
    <t>X =  n_Mod 1</t>
  </si>
  <si>
    <t>$C$12</t>
  </si>
  <si>
    <t>X =  n_Mod 2</t>
  </si>
  <si>
    <t>$D$12</t>
  </si>
  <si>
    <t>X =  n_Mod 3</t>
  </si>
  <si>
    <t>$G$15</t>
  </si>
  <si>
    <t>$G$16</t>
  </si>
  <si>
    <t>Microsoft Excel 15.0 Sensitivity Report</t>
  </si>
  <si>
    <t>Final</t>
  </si>
  <si>
    <t>Value</t>
  </si>
  <si>
    <t>Reduced</t>
  </si>
  <si>
    <t>Cost</t>
  </si>
  <si>
    <t>Objective</t>
  </si>
  <si>
    <t>Coefficient</t>
  </si>
  <si>
    <t>Allowable</t>
  </si>
  <si>
    <t>Increase</t>
  </si>
  <si>
    <t>Decrease</t>
  </si>
  <si>
    <t>Shadow</t>
  </si>
  <si>
    <t>Price</t>
  </si>
  <si>
    <t>Constraint</t>
  </si>
  <si>
    <t>R.H. Side</t>
  </si>
  <si>
    <t>Solver</t>
  </si>
  <si>
    <t>Plate</t>
  </si>
  <si>
    <t>MAX</t>
  </si>
  <si>
    <r>
      <rPr>
        <b/>
        <sz val="10"/>
        <rFont val="Times New Roman"/>
        <family val="1"/>
      </rPr>
      <t>c</t>
    </r>
    <r>
      <rPr>
        <vertAlign val="super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</t>
    </r>
  </si>
  <si>
    <t>BigM =</t>
  </si>
  <si>
    <t>Artificials</t>
  </si>
  <si>
    <t>Initial basis</t>
  </si>
  <si>
    <t>4 5</t>
  </si>
  <si>
    <r>
      <rPr>
        <b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| </t>
    </r>
    <r>
      <rPr>
        <b/>
        <sz val="10"/>
        <rFont val="Times New Roman"/>
        <family val="1"/>
      </rPr>
      <t>b</t>
    </r>
    <r>
      <rPr>
        <sz val="10"/>
        <rFont val="Times New Roman"/>
        <family val="1"/>
      </rPr>
      <t xml:space="preserve"> =</t>
    </r>
  </si>
  <si>
    <t>Afterwards, PERTURB the yellow cell.</t>
  </si>
  <si>
    <t>Solver model</t>
  </si>
  <si>
    <t>Worksheet: [LP_mult.xlsx]tv</t>
  </si>
  <si>
    <t>AssemT (h) Afterwards, PERTURB the yellow cell.</t>
  </si>
  <si>
    <t>DecorT (h) Afterwards, PERTURB the yellow cell.</t>
  </si>
  <si>
    <t>Report Created: 29-03-2017 23:26:03</t>
  </si>
  <si>
    <t>Report Created: 29-03-2017 23:34:16</t>
  </si>
  <si>
    <t>Perturbation, Yes or No</t>
  </si>
  <si>
    <t>Look at Sensitivity Report</t>
  </si>
  <si>
    <t>If x = 0 and Allowable I | D = 0</t>
  </si>
  <si>
    <t>then, perturb</t>
  </si>
  <si>
    <t>If solved "manually", it's obvious.</t>
  </si>
  <si>
    <t>(See "revised".)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</si>
</sst>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E+00"/>
  </numFmts>
  <fonts count="24">
    <font>
      <sz val="10"/>
      <name val="Arial Narrow"/>
    </font>
    <font>
      <sz val="8"/>
      <name val="Arial Narrow"/>
      <family val="2"/>
    </font>
    <font>
      <sz val="9"/>
      <color indexed="8"/>
      <name val="Arial"/>
      <family val="2"/>
    </font>
    <font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Times New Roman"/>
      <family val="1"/>
    </font>
    <font>
      <i/>
      <sz val="10"/>
      <name val="Times New Roman"/>
      <family val="1"/>
    </font>
    <font>
      <vertAlign val="subscript"/>
      <sz val="10"/>
      <name val="Times New Roman"/>
      <family val="1"/>
    </font>
    <font>
      <vertAlign val="subscript"/>
      <sz val="10"/>
      <name val="Arial Narrow"/>
      <family val="2"/>
    </font>
    <font>
      <b/>
      <i/>
      <sz val="10"/>
      <name val="Arial Narrow"/>
      <family val="2"/>
    </font>
    <font>
      <vertAlign val="superscript"/>
      <sz val="10"/>
      <name val="Times New Roman"/>
      <family val="1"/>
    </font>
    <font>
      <i/>
      <vertAlign val="superscript"/>
      <sz val="10"/>
      <name val="Times New Roman"/>
      <family val="1"/>
    </font>
    <font>
      <i/>
      <sz val="10"/>
      <name val="Symbol"/>
      <family val="1"/>
      <charset val="2"/>
    </font>
    <font>
      <sz val="10"/>
      <name val="Symbol"/>
      <family val="1"/>
      <charset val="2"/>
    </font>
    <font>
      <b/>
      <sz val="14"/>
      <name val="Times New Roman"/>
      <family val="1"/>
    </font>
    <font>
      <i/>
      <vertAlign val="subscript"/>
      <sz val="10"/>
      <name val="Times New Roman"/>
      <family val="1"/>
    </font>
    <font>
      <b/>
      <sz val="9"/>
      <name val="Arial Narrow"/>
      <family val="2"/>
    </font>
    <font>
      <sz val="10"/>
      <name val="Wingdings"/>
      <charset val="2"/>
    </font>
    <font>
      <sz val="10"/>
      <color theme="0"/>
      <name val="Arial Narrow"/>
      <family val="2"/>
    </font>
    <font>
      <b/>
      <sz val="10"/>
      <color indexed="18"/>
      <name val="Arial Narrow"/>
      <family val="2"/>
    </font>
    <font>
      <b/>
      <i/>
      <sz val="10"/>
      <color theme="0"/>
      <name val="Arial Narrow"/>
      <family val="2"/>
    </font>
    <font>
      <sz val="9"/>
      <name val="Arial Narrow"/>
      <family val="2"/>
    </font>
    <font>
      <b/>
      <sz val="1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center"/>
    </xf>
    <xf numFmtId="0" fontId="0" fillId="2" borderId="0" xfId="0" applyFill="1"/>
    <xf numFmtId="0" fontId="5" fillId="0" borderId="0" xfId="0" applyFont="1"/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0" xfId="0" applyFont="1"/>
    <xf numFmtId="0" fontId="0" fillId="3" borderId="0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13" xfId="0" applyBorder="1" applyAlignment="1">
      <alignment horizontal="center"/>
    </xf>
    <xf numFmtId="0" fontId="13" fillId="0" borderId="0" xfId="0" applyFont="1" applyAlignment="1">
      <alignment horizontal="right"/>
    </xf>
    <xf numFmtId="0" fontId="0" fillId="0" borderId="6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0" xfId="0" applyNumberFormat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/>
    <xf numFmtId="2" fontId="0" fillId="0" borderId="0" xfId="0" applyNumberForma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7" fillId="0" borderId="0" xfId="0" applyFont="1"/>
    <xf numFmtId="0" fontId="0" fillId="4" borderId="9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0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1" xfId="0" applyNumberFormat="1" applyFill="1" applyBorder="1" applyAlignment="1">
      <alignment horizontal="center"/>
    </xf>
    <xf numFmtId="0" fontId="0" fillId="4" borderId="12" xfId="0" applyNumberForma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26" xfId="0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29" xfId="0" applyFill="1" applyBorder="1" applyAlignment="1"/>
    <xf numFmtId="0" fontId="0" fillId="0" borderId="30" xfId="0" applyFill="1" applyBorder="1" applyAlignment="1"/>
    <xf numFmtId="0" fontId="20" fillId="0" borderId="27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1" fillId="5" borderId="0" xfId="0" applyFont="1" applyFill="1"/>
    <xf numFmtId="0" fontId="0" fillId="0" borderId="31" xfId="0" applyBorder="1"/>
    <xf numFmtId="0" fontId="0" fillId="6" borderId="0" xfId="0" applyFill="1"/>
    <xf numFmtId="0" fontId="22" fillId="0" borderId="0" xfId="0" applyFont="1"/>
    <xf numFmtId="14" fontId="17" fillId="0" borderId="0" xfId="0" applyNumberFormat="1" applyFont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10" fillId="0" borderId="35" xfId="0" applyFont="1" applyBorder="1"/>
    <xf numFmtId="0" fontId="4" fillId="7" borderId="10" xfId="0" applyNumberFormat="1" applyFont="1" applyFill="1" applyBorder="1" applyAlignment="1">
      <alignment horizontal="center"/>
    </xf>
    <xf numFmtId="0" fontId="4" fillId="8" borderId="0" xfId="0" applyFont="1" applyFill="1"/>
    <xf numFmtId="0" fontId="0" fillId="9" borderId="0" xfId="0" applyFill="1"/>
    <xf numFmtId="0" fontId="4" fillId="4" borderId="0" xfId="0" applyNumberFormat="1" applyFont="1" applyFill="1" applyAlignment="1">
      <alignment horizontal="center"/>
    </xf>
    <xf numFmtId="0" fontId="19" fillId="10" borderId="26" xfId="0" applyFont="1" applyFill="1" applyBorder="1" applyAlignment="1">
      <alignment horizontal="center"/>
    </xf>
    <xf numFmtId="0" fontId="4" fillId="11" borderId="0" xfId="0" applyFont="1" applyFill="1"/>
    <xf numFmtId="0" fontId="0" fillId="11" borderId="0" xfId="0" applyFill="1"/>
    <xf numFmtId="0" fontId="5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352425</xdr:colOff>
      <xdr:row>17</xdr:row>
      <xdr:rowOff>95250</xdr:rowOff>
    </xdr:to>
    <xdr:pic>
      <xdr:nvPicPr>
        <xdr:cNvPr id="2049" name="Picture 1" descr="LP_mul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41" b="11852"/>
        <a:stretch>
          <a:fillRect/>
        </a:stretch>
      </xdr:blipFill>
      <xdr:spPr bwMode="auto">
        <a:xfrm>
          <a:off x="0" y="0"/>
          <a:ext cx="4619625" cy="2847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defaultRowHeight="12.75"/>
  <cols>
    <col min="1" max="1" width="2.33203125" customWidth="1"/>
    <col min="2" max="2" width="6.5" bestFit="1" customWidth="1"/>
    <col min="3" max="3" width="41.83203125" bestFit="1" customWidth="1"/>
    <col min="4" max="4" width="12.1640625" bestFit="1" customWidth="1"/>
    <col min="5" max="5" width="13" bestFit="1" customWidth="1"/>
    <col min="6" max="6" width="10.83203125" bestFit="1" customWidth="1"/>
    <col min="7" max="8" width="12.33203125" bestFit="1" customWidth="1"/>
  </cols>
  <sheetData>
    <row r="1" spans="1:8">
      <c r="A1" s="4" t="s">
        <v>99</v>
      </c>
    </row>
    <row r="2" spans="1:8">
      <c r="A2" s="4" t="s">
        <v>124</v>
      </c>
    </row>
    <row r="3" spans="1:8">
      <c r="A3" s="4" t="s">
        <v>127</v>
      </c>
    </row>
    <row r="6" spans="1:8" ht="13.5" thickBot="1">
      <c r="A6" t="s">
        <v>89</v>
      </c>
    </row>
    <row r="7" spans="1:8">
      <c r="B7" s="107"/>
      <c r="C7" s="107"/>
      <c r="D7" s="107" t="s">
        <v>100</v>
      </c>
      <c r="E7" s="107" t="s">
        <v>102</v>
      </c>
      <c r="F7" s="107" t="s">
        <v>104</v>
      </c>
      <c r="G7" s="107" t="s">
        <v>106</v>
      </c>
      <c r="H7" s="107" t="s">
        <v>106</v>
      </c>
    </row>
    <row r="8" spans="1:8" ht="13.5" thickBot="1">
      <c r="B8" s="108" t="s">
        <v>87</v>
      </c>
      <c r="C8" s="108" t="s">
        <v>88</v>
      </c>
      <c r="D8" s="108" t="s">
        <v>101</v>
      </c>
      <c r="E8" s="108" t="s">
        <v>103</v>
      </c>
      <c r="F8" s="108" t="s">
        <v>105</v>
      </c>
      <c r="G8" s="108" t="s">
        <v>107</v>
      </c>
      <c r="H8" s="108" t="s">
        <v>108</v>
      </c>
    </row>
    <row r="9" spans="1:8">
      <c r="B9" s="106" t="s">
        <v>91</v>
      </c>
      <c r="C9" s="106" t="s">
        <v>92</v>
      </c>
      <c r="D9" s="106">
        <v>0</v>
      </c>
      <c r="E9" s="106">
        <v>-8.3266726846886741E-17</v>
      </c>
      <c r="F9" s="106">
        <v>7</v>
      </c>
      <c r="G9" s="106">
        <v>8.3266726846886741E-17</v>
      </c>
      <c r="H9" s="106">
        <v>1E+30</v>
      </c>
    </row>
    <row r="10" spans="1:8">
      <c r="B10" s="106" t="s">
        <v>93</v>
      </c>
      <c r="C10" s="106" t="s">
        <v>94</v>
      </c>
      <c r="D10" s="106">
        <v>1.666666666666667</v>
      </c>
      <c r="E10" s="106">
        <v>0</v>
      </c>
      <c r="F10" s="106">
        <v>6</v>
      </c>
      <c r="G10" s="106">
        <v>2.4980018054065993E-16</v>
      </c>
      <c r="H10" s="106">
        <v>0.59999999999999964</v>
      </c>
    </row>
    <row r="11" spans="1:8" ht="13.5" thickBot="1">
      <c r="B11" s="105" t="s">
        <v>95</v>
      </c>
      <c r="C11" s="105" t="s">
        <v>96</v>
      </c>
      <c r="D11" s="105">
        <v>5</v>
      </c>
      <c r="E11" s="105">
        <v>0</v>
      </c>
      <c r="F11" s="105">
        <v>9</v>
      </c>
      <c r="G11" s="105">
        <v>0.99999999999999933</v>
      </c>
      <c r="H11" s="105">
        <v>8.3266726846886728E-17</v>
      </c>
    </row>
    <row r="13" spans="1:8" ht="13.5" thickBot="1">
      <c r="A13" t="s">
        <v>90</v>
      </c>
    </row>
    <row r="14" spans="1:8">
      <c r="B14" s="107"/>
      <c r="C14" s="107"/>
      <c r="D14" s="107" t="s">
        <v>100</v>
      </c>
      <c r="E14" s="107" t="s">
        <v>109</v>
      </c>
      <c r="F14" s="107" t="s">
        <v>111</v>
      </c>
      <c r="G14" s="107" t="s">
        <v>106</v>
      </c>
      <c r="H14" s="107" t="s">
        <v>106</v>
      </c>
    </row>
    <row r="15" spans="1:8" ht="13.5" thickBot="1">
      <c r="B15" s="108" t="s">
        <v>87</v>
      </c>
      <c r="C15" s="108" t="s">
        <v>88</v>
      </c>
      <c r="D15" s="108" t="s">
        <v>101</v>
      </c>
      <c r="E15" s="108" t="s">
        <v>110</v>
      </c>
      <c r="F15" s="108" t="s">
        <v>112</v>
      </c>
      <c r="G15" s="108" t="s">
        <v>107</v>
      </c>
      <c r="H15" s="108" t="s">
        <v>108</v>
      </c>
    </row>
    <row r="16" spans="1:8">
      <c r="B16" s="106" t="s">
        <v>97</v>
      </c>
      <c r="C16" s="106" t="s">
        <v>125</v>
      </c>
      <c r="D16" s="106">
        <v>30</v>
      </c>
      <c r="E16" s="106">
        <v>1.5000000000000002</v>
      </c>
      <c r="F16" s="106">
        <v>30</v>
      </c>
      <c r="G16" s="106">
        <v>3.333333333333333</v>
      </c>
      <c r="H16" s="106">
        <v>9.9999999999999982</v>
      </c>
    </row>
    <row r="17" spans="2:8" ht="13.5" thickBot="1">
      <c r="B17" s="105" t="s">
        <v>98</v>
      </c>
      <c r="C17" s="105" t="s">
        <v>126</v>
      </c>
      <c r="D17" s="105">
        <v>20</v>
      </c>
      <c r="E17" s="105">
        <v>0.49999999999999978</v>
      </c>
      <c r="F17" s="105">
        <v>20</v>
      </c>
      <c r="G17" s="105">
        <v>9.9999999999999982</v>
      </c>
      <c r="H17" s="10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defaultRowHeight="12.75"/>
  <cols>
    <col min="1" max="1" width="2.33203125" customWidth="1"/>
    <col min="2" max="2" width="6.5" bestFit="1" customWidth="1"/>
    <col min="3" max="3" width="41.83203125" bestFit="1" customWidth="1"/>
    <col min="4" max="4" width="12.1640625" bestFit="1" customWidth="1"/>
    <col min="5" max="5" width="9" bestFit="1" customWidth="1"/>
    <col min="6" max="6" width="10.83203125" bestFit="1" customWidth="1"/>
    <col min="7" max="8" width="9.5" bestFit="1" customWidth="1"/>
  </cols>
  <sheetData>
    <row r="1" spans="1:8">
      <c r="A1" s="4" t="s">
        <v>99</v>
      </c>
    </row>
    <row r="2" spans="1:8">
      <c r="A2" s="4" t="s">
        <v>124</v>
      </c>
    </row>
    <row r="3" spans="1:8">
      <c r="A3" s="4" t="s">
        <v>128</v>
      </c>
    </row>
    <row r="6" spans="1:8" ht="13.5" thickBot="1">
      <c r="A6" t="s">
        <v>89</v>
      </c>
    </row>
    <row r="7" spans="1:8">
      <c r="B7" s="107"/>
      <c r="C7" s="107"/>
      <c r="D7" s="107" t="s">
        <v>100</v>
      </c>
      <c r="E7" s="107" t="s">
        <v>102</v>
      </c>
      <c r="F7" s="107" t="s">
        <v>104</v>
      </c>
      <c r="G7" s="107" t="s">
        <v>106</v>
      </c>
      <c r="H7" s="107" t="s">
        <v>106</v>
      </c>
    </row>
    <row r="8" spans="1:8" ht="13.5" thickBot="1">
      <c r="B8" s="108" t="s">
        <v>87</v>
      </c>
      <c r="C8" s="108" t="s">
        <v>88</v>
      </c>
      <c r="D8" s="108" t="s">
        <v>101</v>
      </c>
      <c r="E8" s="108" t="s">
        <v>103</v>
      </c>
      <c r="F8" s="108" t="s">
        <v>105</v>
      </c>
      <c r="G8" s="108" t="s">
        <v>107</v>
      </c>
      <c r="H8" s="108" t="s">
        <v>108</v>
      </c>
    </row>
    <row r="9" spans="1:8">
      <c r="B9" s="106" t="s">
        <v>91</v>
      </c>
      <c r="C9" s="106" t="s">
        <v>92</v>
      </c>
      <c r="D9" s="106">
        <v>4.9999999999999991</v>
      </c>
      <c r="E9" s="106">
        <v>0</v>
      </c>
      <c r="F9" s="106">
        <v>7.0000999999999998</v>
      </c>
      <c r="G9" s="106">
        <v>0.9998999999999999</v>
      </c>
      <c r="H9" s="106">
        <v>9.9999999999683675E-5</v>
      </c>
    </row>
    <row r="10" spans="1:8">
      <c r="B10" s="106" t="s">
        <v>93</v>
      </c>
      <c r="C10" s="106" t="s">
        <v>94</v>
      </c>
      <c r="D10" s="106">
        <v>3.3333333333333353</v>
      </c>
      <c r="E10" s="106">
        <v>0</v>
      </c>
      <c r="F10" s="106">
        <v>6</v>
      </c>
      <c r="G10" s="106">
        <v>4.5001500000000014</v>
      </c>
      <c r="H10" s="106">
        <v>2.9999999999905065E-4</v>
      </c>
    </row>
    <row r="11" spans="1:8" ht="13.5" thickBot="1">
      <c r="B11" s="105" t="s">
        <v>95</v>
      </c>
      <c r="C11" s="105" t="s">
        <v>96</v>
      </c>
      <c r="D11" s="105">
        <v>0</v>
      </c>
      <c r="E11" s="105">
        <v>-9.9999999999683648E-5</v>
      </c>
      <c r="F11" s="105">
        <v>9</v>
      </c>
      <c r="G11" s="105">
        <v>9.9999999999683648E-5</v>
      </c>
      <c r="H11" s="105">
        <v>1E+30</v>
      </c>
    </row>
    <row r="13" spans="1:8" ht="13.5" thickBot="1">
      <c r="A13" t="s">
        <v>90</v>
      </c>
    </row>
    <row r="14" spans="1:8">
      <c r="B14" s="107"/>
      <c r="C14" s="107"/>
      <c r="D14" s="107" t="s">
        <v>100</v>
      </c>
      <c r="E14" s="107" t="s">
        <v>109</v>
      </c>
      <c r="F14" s="107" t="s">
        <v>111</v>
      </c>
      <c r="G14" s="107" t="s">
        <v>106</v>
      </c>
      <c r="H14" s="107" t="s">
        <v>106</v>
      </c>
    </row>
    <row r="15" spans="1:8" ht="13.5" thickBot="1">
      <c r="B15" s="108" t="s">
        <v>87</v>
      </c>
      <c r="C15" s="108" t="s">
        <v>88</v>
      </c>
      <c r="D15" s="108" t="s">
        <v>101</v>
      </c>
      <c r="E15" s="108" t="s">
        <v>110</v>
      </c>
      <c r="F15" s="108" t="s">
        <v>112</v>
      </c>
      <c r="G15" s="108" t="s">
        <v>107</v>
      </c>
      <c r="H15" s="108" t="s">
        <v>108</v>
      </c>
    </row>
    <row r="16" spans="1:8">
      <c r="B16" s="106" t="s">
        <v>97</v>
      </c>
      <c r="C16" s="106" t="s">
        <v>125</v>
      </c>
      <c r="D16" s="106">
        <v>30</v>
      </c>
      <c r="E16" s="106">
        <v>1.5000500000000001</v>
      </c>
      <c r="F16" s="106">
        <v>30</v>
      </c>
      <c r="G16" s="106">
        <v>10.000000000000009</v>
      </c>
      <c r="H16" s="106">
        <v>9.9999999999999982</v>
      </c>
    </row>
    <row r="17" spans="2:8" ht="13.5" thickBot="1">
      <c r="B17" s="105" t="s">
        <v>98</v>
      </c>
      <c r="C17" s="105" t="s">
        <v>126</v>
      </c>
      <c r="D17" s="105">
        <v>20.000000000000004</v>
      </c>
      <c r="E17" s="105">
        <v>0.49994999999999995</v>
      </c>
      <c r="F17" s="105">
        <v>20</v>
      </c>
      <c r="G17" s="105">
        <v>9.9999999999999982</v>
      </c>
      <c r="H17" s="105">
        <v>5.0000000000000036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Normal="100" workbookViewId="0"/>
  </sheetViews>
  <sheetFormatPr defaultRowHeight="12.75"/>
  <sheetData>
    <row r="1" spans="1:14" ht="13.5">
      <c r="A1" s="113">
        <v>42823</v>
      </c>
      <c r="C1" s="4" t="s">
        <v>3</v>
      </c>
      <c r="M1" s="110"/>
      <c r="N1" s="16" t="s">
        <v>46</v>
      </c>
    </row>
    <row r="2" spans="1:14" ht="13.5">
      <c r="A2" s="112" t="s">
        <v>0</v>
      </c>
      <c r="D2" s="4" t="s">
        <v>7</v>
      </c>
      <c r="M2" s="110"/>
      <c r="N2" s="16" t="s">
        <v>46</v>
      </c>
    </row>
    <row r="3" spans="1:14" ht="14.25">
      <c r="B3" s="16" t="s">
        <v>8</v>
      </c>
      <c r="F3" s="9" t="s">
        <v>68</v>
      </c>
      <c r="M3" s="110"/>
      <c r="N3" s="16" t="s">
        <v>46</v>
      </c>
    </row>
    <row r="4" spans="1:14">
      <c r="A4" s="109" t="s">
        <v>113</v>
      </c>
      <c r="C4" s="4" t="s">
        <v>5</v>
      </c>
      <c r="G4" s="4" t="s">
        <v>69</v>
      </c>
      <c r="M4" s="110"/>
      <c r="N4" s="16" t="s">
        <v>46</v>
      </c>
    </row>
    <row r="5" spans="1:14" ht="13.5" thickBot="1">
      <c r="A5" s="4" t="s">
        <v>115</v>
      </c>
      <c r="B5" s="1" t="s">
        <v>40</v>
      </c>
      <c r="C5" s="1" t="s">
        <v>41</v>
      </c>
      <c r="D5" s="1" t="s">
        <v>42</v>
      </c>
      <c r="F5" s="13" t="s">
        <v>11</v>
      </c>
      <c r="M5" s="110"/>
      <c r="N5" s="16" t="s">
        <v>46</v>
      </c>
    </row>
    <row r="6" spans="1:14">
      <c r="A6" t="s">
        <v>9</v>
      </c>
      <c r="B6" s="76">
        <v>4</v>
      </c>
      <c r="C6" s="77">
        <v>3</v>
      </c>
      <c r="D6" s="78">
        <v>5</v>
      </c>
      <c r="E6" s="7"/>
      <c r="F6" s="84">
        <v>30</v>
      </c>
      <c r="M6" s="110"/>
      <c r="N6" s="16" t="s">
        <v>46</v>
      </c>
    </row>
    <row r="7" spans="1:14" ht="13.5" thickBot="1">
      <c r="A7" t="s">
        <v>10</v>
      </c>
      <c r="B7" s="79">
        <v>2</v>
      </c>
      <c r="C7" s="80">
        <v>3</v>
      </c>
      <c r="D7" s="81">
        <v>3</v>
      </c>
      <c r="E7" s="7"/>
      <c r="F7" s="85">
        <v>20</v>
      </c>
      <c r="G7" s="16"/>
      <c r="J7" s="2"/>
      <c r="K7" s="101" t="s">
        <v>129</v>
      </c>
      <c r="M7" s="110"/>
      <c r="N7" s="16" t="s">
        <v>46</v>
      </c>
    </row>
    <row r="8" spans="1:14" ht="13.5" thickBot="1">
      <c r="A8" s="13" t="s">
        <v>12</v>
      </c>
      <c r="B8" s="123">
        <f>7+$K$13*$K$8</f>
        <v>7</v>
      </c>
      <c r="C8" s="82">
        <v>6</v>
      </c>
      <c r="D8" s="83">
        <v>9</v>
      </c>
      <c r="G8" s="124" t="s">
        <v>122</v>
      </c>
      <c r="H8" s="124"/>
      <c r="I8" s="124"/>
      <c r="J8" s="124"/>
      <c r="K8" s="127">
        <v>0</v>
      </c>
      <c r="M8" s="110"/>
      <c r="N8" s="16" t="s">
        <v>46</v>
      </c>
    </row>
    <row r="9" spans="1:14">
      <c r="A9" s="13"/>
      <c r="B9" s="13"/>
      <c r="C9" s="19"/>
      <c r="D9" s="24"/>
      <c r="E9" s="25"/>
      <c r="M9" s="110"/>
      <c r="N9" s="16" t="s">
        <v>46</v>
      </c>
    </row>
    <row r="10" spans="1:14" ht="15.75">
      <c r="A10" s="11" t="s">
        <v>43</v>
      </c>
      <c r="B10" s="95">
        <v>0</v>
      </c>
      <c r="C10" s="96">
        <v>1.66666</v>
      </c>
      <c r="D10" s="97">
        <v>5</v>
      </c>
      <c r="E10" s="14"/>
      <c r="F10" s="56" t="s">
        <v>38</v>
      </c>
      <c r="G10" s="3">
        <f>SUMPRODUCT(B10:D10,$B$13:$D$13)</f>
        <v>54.999960000000002</v>
      </c>
      <c r="H10" t="s">
        <v>39</v>
      </c>
      <c r="M10" s="110"/>
      <c r="N10" s="16" t="s">
        <v>46</v>
      </c>
    </row>
    <row r="11" spans="1:14" ht="14.25">
      <c r="A11" s="11" t="s">
        <v>44</v>
      </c>
      <c r="B11" s="98">
        <v>5</v>
      </c>
      <c r="C11" s="99">
        <v>3.3333300000000001</v>
      </c>
      <c r="D11" s="100">
        <v>0</v>
      </c>
      <c r="E11" s="14"/>
      <c r="G11" s="3">
        <f>SUMPRODUCT(B11:E11,$B$13:$E$13)</f>
        <v>54.999980000000001</v>
      </c>
      <c r="L11" s="121" t="s">
        <v>123</v>
      </c>
      <c r="M11" s="110"/>
      <c r="N11" s="16" t="s">
        <v>46</v>
      </c>
    </row>
    <row r="12" spans="1:14" ht="13.5" thickBot="1">
      <c r="A12" s="11" t="s">
        <v>2</v>
      </c>
      <c r="B12" s="74">
        <v>4.9999999999999991</v>
      </c>
      <c r="C12" s="74">
        <v>3.3333333333333353</v>
      </c>
      <c r="D12" s="74">
        <v>0</v>
      </c>
      <c r="E12" s="74" t="s">
        <v>80</v>
      </c>
      <c r="L12" s="125">
        <f>MAX($G$13)</f>
        <v>55</v>
      </c>
      <c r="M12" s="110"/>
      <c r="N12" s="16" t="s">
        <v>46</v>
      </c>
    </row>
    <row r="13" spans="1:14" ht="13.5" thickBot="1">
      <c r="A13" s="11" t="s">
        <v>79</v>
      </c>
      <c r="B13" s="86">
        <f>B8</f>
        <v>7</v>
      </c>
      <c r="C13" s="87">
        <f>C8</f>
        <v>6</v>
      </c>
      <c r="D13" s="88">
        <f>D8</f>
        <v>9</v>
      </c>
      <c r="G13" s="122">
        <f>SUMPRODUCT(B13:D13,$B$12:$D$12)</f>
        <v>55</v>
      </c>
      <c r="H13" s="12" t="s">
        <v>6</v>
      </c>
      <c r="J13" s="50" t="s">
        <v>81</v>
      </c>
      <c r="K13" s="126">
        <f>10^(-4)</f>
        <v>1E-4</v>
      </c>
      <c r="L13" s="125">
        <f>COUNT($B$12:$D$12)</f>
        <v>3</v>
      </c>
      <c r="M13" s="110"/>
      <c r="N13" s="16" t="s">
        <v>46</v>
      </c>
    </row>
    <row r="14" spans="1:14" ht="13.5" thickBot="1">
      <c r="B14" s="26" t="str">
        <f t="shared" ref="B14:D16" si="0">B5</f>
        <v>n_Mod 1</v>
      </c>
      <c r="C14" s="27" t="str">
        <f t="shared" si="0"/>
        <v>n_Mod 2</v>
      </c>
      <c r="D14" s="27" t="str">
        <f t="shared" si="0"/>
        <v>n_Mod 3</v>
      </c>
      <c r="F14" s="10"/>
      <c r="L14" s="125" t="b">
        <f t="array" ref="L14">$G$15:$G$16&lt;=$I$15:$I$16</f>
        <v>1</v>
      </c>
      <c r="M14" s="110"/>
      <c r="N14" s="16" t="s">
        <v>46</v>
      </c>
    </row>
    <row r="15" spans="1:14">
      <c r="A15" t="str">
        <f>A6</f>
        <v>AssemT (h)</v>
      </c>
      <c r="B15" s="89">
        <f t="shared" si="0"/>
        <v>4</v>
      </c>
      <c r="C15" s="90">
        <f t="shared" si="0"/>
        <v>3</v>
      </c>
      <c r="D15" s="91">
        <f t="shared" si="0"/>
        <v>5</v>
      </c>
      <c r="G15" s="4">
        <f>SUMPRODUCT(B15:D15,$B$12:$D$12)</f>
        <v>30</v>
      </c>
      <c r="H15" s="1" t="s">
        <v>1</v>
      </c>
      <c r="I15" s="23">
        <f>F6</f>
        <v>30</v>
      </c>
      <c r="J15" t="str">
        <f>A8</f>
        <v>Profit ($)</v>
      </c>
      <c r="L15" s="125">
        <f>{100;100;0.00000000000001;0.0000000000005;TRUE;FALSE;FALSE;1;1;1;0.000000000001;TRUE}</f>
        <v>100</v>
      </c>
      <c r="M15" s="110"/>
      <c r="N15" s="16" t="s">
        <v>46</v>
      </c>
    </row>
    <row r="16" spans="1:14" ht="13.5" thickBot="1">
      <c r="A16" t="str">
        <f>A7</f>
        <v>DecorT (h)</v>
      </c>
      <c r="B16" s="92">
        <f t="shared" si="0"/>
        <v>2</v>
      </c>
      <c r="C16" s="93">
        <f t="shared" si="0"/>
        <v>3</v>
      </c>
      <c r="D16" s="94">
        <f t="shared" si="0"/>
        <v>3</v>
      </c>
      <c r="G16" s="4">
        <f>SUMPRODUCT(B16:D16,$B$12:$D$12)</f>
        <v>20.000000000000004</v>
      </c>
      <c r="H16" s="1" t="s">
        <v>1</v>
      </c>
      <c r="I16" s="23">
        <f>F7</f>
        <v>20</v>
      </c>
      <c r="J16" t="s">
        <v>4</v>
      </c>
      <c r="L16" s="125">
        <f>{100;100;2;100;0;FALSE;TRUE;0.075;0;0;TRUE;30}</f>
        <v>100</v>
      </c>
      <c r="M16" s="110"/>
      <c r="N16" s="16" t="s">
        <v>46</v>
      </c>
    </row>
    <row r="17" spans="1:14">
      <c r="A17" s="4" t="s">
        <v>70</v>
      </c>
      <c r="M17" s="110"/>
      <c r="N17" s="16" t="s">
        <v>46</v>
      </c>
    </row>
    <row r="18" spans="1:14" ht="14.25">
      <c r="A18" s="54" t="s">
        <v>82</v>
      </c>
      <c r="B18" s="102">
        <v>0.4</v>
      </c>
      <c r="D18" s="50" t="s">
        <v>83</v>
      </c>
      <c r="E18" s="103">
        <f>$B$18*B10</f>
        <v>0</v>
      </c>
      <c r="F18" s="103">
        <f>$B$18*C10</f>
        <v>0.66666400000000003</v>
      </c>
      <c r="G18" s="103">
        <f>$B$18*D10</f>
        <v>2</v>
      </c>
      <c r="M18" s="110"/>
      <c r="N18" s="16" t="s">
        <v>46</v>
      </c>
    </row>
    <row r="19" spans="1:14">
      <c r="B19" s="104" t="s">
        <v>86</v>
      </c>
      <c r="E19" s="103">
        <f>(1-$B$18)*B11</f>
        <v>3</v>
      </c>
      <c r="F19" s="103">
        <f>(1-$B$18)*C11</f>
        <v>1.9999979999999999</v>
      </c>
      <c r="G19" s="103">
        <f>(1-$B$18)*D11</f>
        <v>0</v>
      </c>
      <c r="M19" s="110"/>
      <c r="N19" s="16" t="s">
        <v>46</v>
      </c>
    </row>
    <row r="20" spans="1:14">
      <c r="A20" s="54" t="s">
        <v>85</v>
      </c>
      <c r="B20" s="101">
        <v>0.2</v>
      </c>
      <c r="D20" s="11" t="s">
        <v>84</v>
      </c>
      <c r="E20" s="1">
        <f>E18+E19</f>
        <v>3</v>
      </c>
      <c r="F20" s="1">
        <f>F18+F19</f>
        <v>2.6666620000000001</v>
      </c>
      <c r="G20" s="1">
        <f>G18+G19</f>
        <v>2</v>
      </c>
      <c r="H20" s="11" t="s">
        <v>15</v>
      </c>
      <c r="I20" s="101">
        <f>SUMPRODUCT(B8:D8,E20:G20)</f>
        <v>54.999972</v>
      </c>
      <c r="M20" s="110"/>
      <c r="N20" s="16" t="s">
        <v>46</v>
      </c>
    </row>
    <row r="21" spans="1:14">
      <c r="M21" s="110"/>
      <c r="N21" s="16" t="s">
        <v>46</v>
      </c>
    </row>
    <row r="22" spans="1:14">
      <c r="A22" s="109" t="s">
        <v>114</v>
      </c>
      <c r="B22" s="4" t="s">
        <v>115</v>
      </c>
      <c r="J22" s="128" t="s">
        <v>130</v>
      </c>
      <c r="K22" s="129"/>
      <c r="L22" s="129"/>
      <c r="M22" s="110"/>
      <c r="N22" s="16" t="s">
        <v>46</v>
      </c>
    </row>
    <row r="23" spans="1:14" ht="15.75">
      <c r="A23" s="26" t="s">
        <v>116</v>
      </c>
      <c r="B23" s="114">
        <v>7</v>
      </c>
      <c r="C23" s="115">
        <v>6</v>
      </c>
      <c r="D23" s="115">
        <v>9</v>
      </c>
      <c r="E23" s="115">
        <v>0</v>
      </c>
      <c r="F23" s="116">
        <v>0</v>
      </c>
      <c r="J23" s="130" t="s">
        <v>131</v>
      </c>
      <c r="K23" s="129"/>
      <c r="L23" s="129"/>
      <c r="M23" s="110"/>
      <c r="N23" s="16" t="s">
        <v>46</v>
      </c>
    </row>
    <row r="24" spans="1:14">
      <c r="A24" s="26" t="s">
        <v>121</v>
      </c>
      <c r="B24" s="62">
        <f>B6</f>
        <v>4</v>
      </c>
      <c r="C24" s="117">
        <f t="shared" ref="C24:D25" si="1">C6</f>
        <v>3</v>
      </c>
      <c r="D24" s="117">
        <f t="shared" si="1"/>
        <v>5</v>
      </c>
      <c r="E24" s="117">
        <v>1</v>
      </c>
      <c r="F24" s="63">
        <v>0</v>
      </c>
      <c r="G24" s="68">
        <f>F6</f>
        <v>30</v>
      </c>
      <c r="J24" s="130" t="s">
        <v>132</v>
      </c>
      <c r="K24" s="129"/>
      <c r="L24" s="129"/>
      <c r="M24" s="110"/>
      <c r="N24" s="16" t="s">
        <v>46</v>
      </c>
    </row>
    <row r="25" spans="1:14">
      <c r="B25" s="118">
        <f>B7</f>
        <v>2</v>
      </c>
      <c r="C25" s="119">
        <f t="shared" si="1"/>
        <v>3</v>
      </c>
      <c r="D25" s="119">
        <f t="shared" si="1"/>
        <v>3</v>
      </c>
      <c r="E25" s="119">
        <v>0</v>
      </c>
      <c r="F25" s="67">
        <v>1</v>
      </c>
      <c r="G25" s="70">
        <f>F7</f>
        <v>20</v>
      </c>
      <c r="J25" s="4" t="s">
        <v>133</v>
      </c>
      <c r="M25" s="110"/>
      <c r="N25" s="16" t="s">
        <v>46</v>
      </c>
    </row>
    <row r="26" spans="1:14">
      <c r="A26" s="26" t="s">
        <v>117</v>
      </c>
      <c r="B26" s="120">
        <v>1000</v>
      </c>
      <c r="C26" s="16"/>
      <c r="J26" s="16" t="s">
        <v>134</v>
      </c>
      <c r="M26" s="110"/>
      <c r="N26" s="16" t="s">
        <v>46</v>
      </c>
    </row>
    <row r="27" spans="1:14">
      <c r="A27" t="s">
        <v>118</v>
      </c>
      <c r="B27" s="1">
        <v>0</v>
      </c>
      <c r="M27" s="110"/>
      <c r="N27" s="16" t="s">
        <v>46</v>
      </c>
    </row>
    <row r="28" spans="1:14">
      <c r="A28" t="s">
        <v>119</v>
      </c>
      <c r="B28" s="121" t="s">
        <v>120</v>
      </c>
      <c r="M28" s="110"/>
      <c r="N28" s="16" t="s">
        <v>46</v>
      </c>
    </row>
    <row r="29" spans="1:14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</row>
    <row r="51" spans="2:12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</sheetData>
  <phoneticPr fontId="1" type="noConversion"/>
  <pageMargins left="0.25" right="0.25" top="0.5" bottom="0.5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zoomScaleNormal="100" workbookViewId="0"/>
  </sheetViews>
  <sheetFormatPr defaultColWidth="8.83203125" defaultRowHeight="12.75"/>
  <sheetData>
    <row r="1" spans="1:11" ht="13.5">
      <c r="A1" s="75" t="s">
        <v>0</v>
      </c>
      <c r="C1" s="4" t="s">
        <v>3</v>
      </c>
    </row>
    <row r="2" spans="1:11">
      <c r="A2" s="4" t="s">
        <v>45</v>
      </c>
      <c r="D2" s="4" t="s">
        <v>7</v>
      </c>
    </row>
    <row r="3" spans="1:11" ht="13.5" thickBot="1">
      <c r="E3" s="22" t="s">
        <v>57</v>
      </c>
    </row>
    <row r="4" spans="1:11" ht="13.5" thickBot="1">
      <c r="B4" s="11" t="s">
        <v>15</v>
      </c>
      <c r="C4" s="28">
        <v>7</v>
      </c>
      <c r="D4" s="18">
        <v>6</v>
      </c>
      <c r="E4" s="18">
        <v>9</v>
      </c>
      <c r="F4" s="18">
        <v>0</v>
      </c>
      <c r="G4" s="29">
        <v>0</v>
      </c>
    </row>
    <row r="5" spans="1:11" ht="15" thickBot="1">
      <c r="C5" s="30" t="s">
        <v>16</v>
      </c>
      <c r="D5" s="30" t="s">
        <v>17</v>
      </c>
      <c r="E5" s="30" t="s">
        <v>18</v>
      </c>
      <c r="F5" s="30" t="s">
        <v>19</v>
      </c>
      <c r="G5" s="30" t="s">
        <v>20</v>
      </c>
      <c r="H5" s="30"/>
    </row>
    <row r="6" spans="1:11">
      <c r="B6" s="11" t="s">
        <v>21</v>
      </c>
      <c r="C6" s="31">
        <v>4</v>
      </c>
      <c r="D6" s="5">
        <v>3</v>
      </c>
      <c r="E6" s="5">
        <v>5</v>
      </c>
      <c r="F6" s="5">
        <v>1</v>
      </c>
      <c r="G6" s="6">
        <v>0</v>
      </c>
      <c r="I6" s="11" t="s">
        <v>22</v>
      </c>
      <c r="J6" s="32">
        <v>30</v>
      </c>
    </row>
    <row r="7" spans="1:11" ht="13.5" thickBot="1">
      <c r="C7" s="33">
        <v>2</v>
      </c>
      <c r="D7" s="34">
        <v>3</v>
      </c>
      <c r="E7" s="34">
        <v>3</v>
      </c>
      <c r="F7" s="34">
        <v>0</v>
      </c>
      <c r="G7" s="35">
        <v>1</v>
      </c>
      <c r="J7" s="36">
        <v>20</v>
      </c>
    </row>
    <row r="8" spans="1:11" ht="14.25">
      <c r="A8" s="4" t="s">
        <v>72</v>
      </c>
      <c r="B8" s="9" t="s">
        <v>52</v>
      </c>
      <c r="C8" s="7">
        <f>$J$6/C6</f>
        <v>7.5</v>
      </c>
      <c r="D8" s="7">
        <f>$J$6/D6</f>
        <v>10</v>
      </c>
      <c r="E8" s="7">
        <f>$J$6/E6</f>
        <v>6</v>
      </c>
      <c r="F8" s="61" t="s">
        <v>53</v>
      </c>
      <c r="G8" s="7"/>
      <c r="H8" s="62" t="s">
        <v>55</v>
      </c>
      <c r="I8" s="63" t="s">
        <v>56</v>
      </c>
      <c r="J8" s="40"/>
    </row>
    <row r="9" spans="1:11">
      <c r="A9" s="4" t="s">
        <v>73</v>
      </c>
      <c r="C9" s="7">
        <f>$J$7/C7</f>
        <v>10</v>
      </c>
      <c r="D9" s="7">
        <f>$J$7/D7</f>
        <v>6.666666666666667</v>
      </c>
      <c r="E9" s="7">
        <f>$J$7/E7</f>
        <v>6.666666666666667</v>
      </c>
      <c r="F9" s="61" t="s">
        <v>54</v>
      </c>
      <c r="G9" s="7"/>
      <c r="H9" s="64" t="s">
        <v>48</v>
      </c>
      <c r="I9" s="65">
        <f>I21</f>
        <v>0</v>
      </c>
      <c r="J9" s="40"/>
    </row>
    <row r="10" spans="1:11">
      <c r="A10" s="4" t="s">
        <v>74</v>
      </c>
      <c r="C10" s="7" t="s">
        <v>75</v>
      </c>
      <c r="D10" s="7" t="s">
        <v>76</v>
      </c>
      <c r="E10" s="7" t="s">
        <v>77</v>
      </c>
      <c r="F10" s="61"/>
      <c r="G10" s="7"/>
      <c r="H10" s="64" t="s">
        <v>49</v>
      </c>
      <c r="I10" s="65">
        <f>I42</f>
        <v>54</v>
      </c>
      <c r="J10" s="40"/>
    </row>
    <row r="11" spans="1:11" ht="14.25">
      <c r="B11" s="9" t="s">
        <v>71</v>
      </c>
      <c r="C11" s="73">
        <f>$I$63/C4</f>
        <v>7.8571428571428541</v>
      </c>
      <c r="D11" s="73">
        <f>$I$63/D4</f>
        <v>9.1666666666666625</v>
      </c>
      <c r="E11" s="73">
        <f>$I$63/E4</f>
        <v>6.1111111111111089</v>
      </c>
      <c r="F11" s="61"/>
      <c r="G11" s="7"/>
      <c r="H11" s="64" t="s">
        <v>50</v>
      </c>
      <c r="I11" s="65">
        <f>I63</f>
        <v>54.999999999999979</v>
      </c>
      <c r="J11" s="40"/>
    </row>
    <row r="12" spans="1:11">
      <c r="C12" s="7"/>
      <c r="D12" s="7"/>
      <c r="E12" s="7"/>
      <c r="F12" s="7"/>
      <c r="G12" s="7"/>
      <c r="H12" s="66" t="s">
        <v>51</v>
      </c>
      <c r="I12" s="67">
        <f>I84</f>
        <v>54.999999999999993</v>
      </c>
      <c r="J12" s="40"/>
    </row>
    <row r="13" spans="1:11">
      <c r="C13" s="7"/>
      <c r="D13" s="7"/>
      <c r="E13" s="7"/>
      <c r="F13" s="7"/>
      <c r="G13" s="7"/>
      <c r="H13" s="58"/>
      <c r="I13" s="7"/>
      <c r="J13" s="40"/>
    </row>
    <row r="14" spans="1:11">
      <c r="C14" s="7"/>
      <c r="D14" s="7"/>
      <c r="E14" s="7"/>
      <c r="F14" s="7"/>
      <c r="G14" s="7"/>
      <c r="H14" s="58"/>
      <c r="I14" s="7"/>
      <c r="J14" s="40"/>
    </row>
    <row r="15" spans="1:11">
      <c r="C15" s="7"/>
      <c r="D15" s="7"/>
      <c r="E15" s="7"/>
      <c r="F15" s="7"/>
      <c r="G15" s="7"/>
      <c r="H15" s="58"/>
      <c r="I15" s="7"/>
      <c r="J15" s="40"/>
    </row>
    <row r="16" spans="1:11" ht="13.5" thickBot="1">
      <c r="A16" s="37">
        <v>1</v>
      </c>
      <c r="B16" s="38" t="s">
        <v>13</v>
      </c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6.5">
      <c r="A17" s="11" t="s">
        <v>23</v>
      </c>
      <c r="B17" s="48">
        <v>4</v>
      </c>
      <c r="C17" s="11" t="s">
        <v>24</v>
      </c>
      <c r="D17" s="39">
        <f>$F$6</f>
        <v>1</v>
      </c>
      <c r="E17" s="39">
        <f>$G$6</f>
        <v>0</v>
      </c>
      <c r="F17" s="40"/>
      <c r="G17" s="11" t="s">
        <v>25</v>
      </c>
      <c r="H17" s="41">
        <f t="array" ref="H17:I18">MINVERSE(D17:E18)</f>
        <v>1</v>
      </c>
      <c r="I17" s="42">
        <v>0</v>
      </c>
      <c r="J17" s="40"/>
    </row>
    <row r="18" spans="1:11" ht="13.5" thickBot="1">
      <c r="B18" s="48">
        <v>5</v>
      </c>
      <c r="D18" s="39">
        <f>$F$7</f>
        <v>0</v>
      </c>
      <c r="E18" s="39">
        <f>$G$7</f>
        <v>1</v>
      </c>
      <c r="F18" s="40"/>
      <c r="H18" s="43">
        <v>0</v>
      </c>
      <c r="I18" s="44">
        <v>1</v>
      </c>
      <c r="J18" s="40"/>
    </row>
    <row r="19" spans="1:11" ht="13.5" thickBot="1"/>
    <row r="20" spans="1:11" ht="19.5" thickBot="1">
      <c r="A20" s="60" t="s">
        <v>48</v>
      </c>
      <c r="C20" s="11" t="s">
        <v>26</v>
      </c>
      <c r="D20" s="20">
        <f t="array" ref="D20:D21">MMULT(H17:I18,$J$6:$J$7)</f>
        <v>30</v>
      </c>
      <c r="E20" s="11" t="s">
        <v>27</v>
      </c>
      <c r="F20" s="45">
        <f>$F$4</f>
        <v>0</v>
      </c>
      <c r="G20" s="11" t="s">
        <v>28</v>
      </c>
      <c r="H20" s="17">
        <f t="array" ref="H20:I20">TRANSPOSE(F20:F21)</f>
        <v>0</v>
      </c>
      <c r="I20" s="29">
        <v>0</v>
      </c>
      <c r="J20" s="47"/>
    </row>
    <row r="21" spans="1:11" ht="17.25" thickBot="1">
      <c r="D21" s="21">
        <v>20</v>
      </c>
      <c r="F21" s="45">
        <f>$G$4</f>
        <v>0</v>
      </c>
      <c r="H21" s="11" t="s">
        <v>29</v>
      </c>
      <c r="I21" s="59">
        <f t="array" ref="I21">MMULT(H20:I20,D20:D21)</f>
        <v>0</v>
      </c>
    </row>
    <row r="22" spans="1:11">
      <c r="D22" s="7"/>
      <c r="F22" s="47"/>
    </row>
    <row r="23" spans="1:11" ht="14.25">
      <c r="C23" s="11" t="s">
        <v>30</v>
      </c>
      <c r="D23" s="48">
        <f>$C$6</f>
        <v>4</v>
      </c>
      <c r="E23" s="48">
        <f>$D$6</f>
        <v>3</v>
      </c>
      <c r="F23" s="48">
        <f>$E$6</f>
        <v>5</v>
      </c>
    </row>
    <row r="24" spans="1:11">
      <c r="D24" s="48">
        <f>$C$7</f>
        <v>2</v>
      </c>
      <c r="E24" s="48">
        <f>$D$7</f>
        <v>3</v>
      </c>
      <c r="F24" s="48">
        <f>$E$7</f>
        <v>3</v>
      </c>
    </row>
    <row r="25" spans="1:11" ht="13.5" thickBot="1">
      <c r="D25" s="1"/>
      <c r="E25" s="1"/>
      <c r="F25" s="1"/>
    </row>
    <row r="26" spans="1:11" ht="16.5">
      <c r="C26" s="11" t="s">
        <v>31</v>
      </c>
      <c r="D26" s="31">
        <f t="array" ref="D26:F27">MMULT(H17:I18,D23:F24)</f>
        <v>4</v>
      </c>
      <c r="E26" s="5">
        <v>3</v>
      </c>
      <c r="F26" s="6">
        <v>5</v>
      </c>
      <c r="H26" s="11" t="s">
        <v>32</v>
      </c>
      <c r="I26" s="31">
        <f t="array" ref="I26:J28">TRANSPOSE(D26:F27)</f>
        <v>4</v>
      </c>
      <c r="J26" s="6">
        <v>2</v>
      </c>
      <c r="K26" s="1"/>
    </row>
    <row r="27" spans="1:11" ht="13.5" thickBot="1">
      <c r="D27" s="33">
        <v>2</v>
      </c>
      <c r="E27" s="34">
        <v>3</v>
      </c>
      <c r="F27" s="35">
        <v>3</v>
      </c>
      <c r="I27" s="49">
        <v>3</v>
      </c>
      <c r="J27" s="8">
        <v>3</v>
      </c>
      <c r="K27" s="1"/>
    </row>
    <row r="28" spans="1:11" ht="13.5" thickBot="1">
      <c r="D28" s="7"/>
      <c r="E28" s="7"/>
      <c r="F28" s="58" t="s">
        <v>46</v>
      </c>
      <c r="I28" s="33">
        <v>5</v>
      </c>
      <c r="J28" s="35">
        <v>3</v>
      </c>
      <c r="K28" s="1"/>
    </row>
    <row r="29" spans="1:11" ht="13.5" thickBot="1">
      <c r="D29" s="7"/>
      <c r="E29" s="7"/>
      <c r="F29" s="7"/>
      <c r="H29" s="1"/>
      <c r="I29" s="1"/>
      <c r="J29" s="1"/>
    </row>
    <row r="30" spans="1:11" ht="16.5">
      <c r="C30" s="11" t="s">
        <v>33</v>
      </c>
      <c r="D30" s="20">
        <f t="array" ref="D30:D32">MMULT(I26:J28,F20:F21)</f>
        <v>0</v>
      </c>
      <c r="E30" s="11" t="s">
        <v>34</v>
      </c>
      <c r="F30" s="48">
        <f>$C$4</f>
        <v>7</v>
      </c>
      <c r="H30" s="50" t="s">
        <v>35</v>
      </c>
      <c r="I30" s="51">
        <f>F30-D30</f>
        <v>7</v>
      </c>
      <c r="J30" t="str">
        <f>IF(I30=MAX($I$30:$I$32),"Enter","")</f>
        <v/>
      </c>
    </row>
    <row r="31" spans="1:11">
      <c r="D31" s="57">
        <v>0</v>
      </c>
      <c r="F31" s="48">
        <f>$D$4</f>
        <v>6</v>
      </c>
      <c r="I31" s="52">
        <f>F31-D31</f>
        <v>6</v>
      </c>
      <c r="J31" t="str">
        <f>IF(I31=MAX($I$30:$I$32),"Enter","")</f>
        <v/>
      </c>
    </row>
    <row r="32" spans="1:11" ht="13.5" thickBot="1">
      <c r="D32" s="21">
        <v>0</v>
      </c>
      <c r="F32" s="48">
        <f>$E$4</f>
        <v>9</v>
      </c>
      <c r="I32" s="53">
        <f>F32-D32</f>
        <v>9</v>
      </c>
      <c r="J32" s="4" t="str">
        <f>IF(I32=MAX($I$30:$I$32),"Enter","")</f>
        <v>Enter</v>
      </c>
      <c r="K32" s="55">
        <v>3</v>
      </c>
    </row>
    <row r="33" spans="1:11">
      <c r="J33" t="str">
        <f>IF(I33=MAX($I$30:$I$33),"Enter","")</f>
        <v/>
      </c>
    </row>
    <row r="34" spans="1:11">
      <c r="C34" s="50" t="s">
        <v>36</v>
      </c>
      <c r="D34" s="48">
        <f>D20/F26</f>
        <v>6</v>
      </c>
      <c r="E34" s="4" t="s">
        <v>14</v>
      </c>
      <c r="F34" s="55">
        <v>4</v>
      </c>
      <c r="H34" s="11" t="s">
        <v>37</v>
      </c>
      <c r="I34" s="46">
        <f>I21+D34*I32</f>
        <v>54</v>
      </c>
    </row>
    <row r="35" spans="1:11">
      <c r="D35" s="48">
        <f>D21/F27</f>
        <v>6.666666666666667</v>
      </c>
    </row>
    <row r="36" spans="1:11">
      <c r="D36" s="1"/>
      <c r="E36" t="str">
        <f>IF(AND(D36&gt;=0,D36=MIN($D$34:$D$36)),"Leave","")</f>
        <v/>
      </c>
    </row>
    <row r="37" spans="1:11" ht="13.5" thickBot="1">
      <c r="A37" s="37">
        <f>A16+1</f>
        <v>2</v>
      </c>
      <c r="B37" s="38" t="s">
        <v>13</v>
      </c>
      <c r="C37" s="15"/>
      <c r="D37" s="15"/>
      <c r="E37" s="15"/>
      <c r="F37" s="15"/>
      <c r="G37" s="15"/>
      <c r="H37" s="15"/>
      <c r="I37" s="15"/>
      <c r="J37" s="15"/>
      <c r="K37" s="15"/>
    </row>
    <row r="38" spans="1:11" ht="16.5">
      <c r="A38" s="11" t="s">
        <v>23</v>
      </c>
      <c r="B38" s="48">
        <v>3</v>
      </c>
      <c r="C38" s="11" t="s">
        <v>24</v>
      </c>
      <c r="D38" s="39">
        <f>$E$6</f>
        <v>5</v>
      </c>
      <c r="E38" s="39">
        <f>$G$6</f>
        <v>0</v>
      </c>
      <c r="F38" s="40"/>
      <c r="G38" s="11" t="s">
        <v>25</v>
      </c>
      <c r="H38" s="41">
        <f t="array" ref="H38:I39">MINVERSE(D38:E39)</f>
        <v>0.2</v>
      </c>
      <c r="I38" s="42">
        <v>0</v>
      </c>
      <c r="J38" s="40"/>
    </row>
    <row r="39" spans="1:11" ht="13.5" thickBot="1">
      <c r="B39" s="48">
        <v>5</v>
      </c>
      <c r="D39" s="39">
        <f>$E$7</f>
        <v>3</v>
      </c>
      <c r="E39" s="39">
        <f>$G$7</f>
        <v>1</v>
      </c>
      <c r="F39" s="40"/>
      <c r="H39" s="43">
        <v>-0.6</v>
      </c>
      <c r="I39" s="44">
        <v>1</v>
      </c>
      <c r="J39" s="40"/>
    </row>
    <row r="40" spans="1:11" ht="13.5" thickBot="1"/>
    <row r="41" spans="1:11" ht="19.5" thickBot="1">
      <c r="A41" s="60" t="s">
        <v>49</v>
      </c>
      <c r="C41" s="11" t="s">
        <v>26</v>
      </c>
      <c r="D41" s="20">
        <f t="array" ref="D41:D42">MMULT(H38:I39,$J$6:$J$7)</f>
        <v>6</v>
      </c>
      <c r="E41" s="11" t="s">
        <v>27</v>
      </c>
      <c r="F41" s="45">
        <f>$E$4</f>
        <v>9</v>
      </c>
      <c r="G41" s="11" t="s">
        <v>28</v>
      </c>
      <c r="H41" s="17">
        <f t="array" ref="H41:I41">TRANSPOSE(F41:F42)</f>
        <v>9</v>
      </c>
      <c r="I41" s="29">
        <v>0</v>
      </c>
      <c r="J41" s="47"/>
    </row>
    <row r="42" spans="1:11" ht="17.25" thickBot="1">
      <c r="D42" s="21">
        <v>2</v>
      </c>
      <c r="F42" s="45">
        <f>$G$4</f>
        <v>0</v>
      </c>
      <c r="H42" s="11" t="s">
        <v>29</v>
      </c>
      <c r="I42" s="59">
        <f t="array" ref="I42">MMULT(H41:I41,D41:D42)</f>
        <v>54</v>
      </c>
    </row>
    <row r="43" spans="1:11">
      <c r="D43" s="7"/>
      <c r="F43" s="47"/>
    </row>
    <row r="44" spans="1:11" ht="14.25">
      <c r="C44" s="11" t="s">
        <v>30</v>
      </c>
      <c r="D44" s="48">
        <f>$C$6</f>
        <v>4</v>
      </c>
      <c r="E44" s="48">
        <f>$D$6</f>
        <v>3</v>
      </c>
      <c r="F44" s="48">
        <f>$F$6</f>
        <v>1</v>
      </c>
    </row>
    <row r="45" spans="1:11">
      <c r="D45" s="48">
        <f>$C$7</f>
        <v>2</v>
      </c>
      <c r="E45" s="48">
        <f>$D$7</f>
        <v>3</v>
      </c>
      <c r="F45" s="48">
        <f>$F$7</f>
        <v>0</v>
      </c>
    </row>
    <row r="46" spans="1:11" ht="13.5" thickBot="1">
      <c r="D46" s="1"/>
      <c r="E46" s="1"/>
      <c r="F46" s="1"/>
    </row>
    <row r="47" spans="1:11" ht="16.5">
      <c r="C47" s="11" t="s">
        <v>31</v>
      </c>
      <c r="D47" s="31">
        <f t="array" ref="D47:F48">MMULT(H38:I39,D44:F45)</f>
        <v>0.8</v>
      </c>
      <c r="E47" s="5">
        <v>0.60000000000000009</v>
      </c>
      <c r="F47" s="6">
        <v>0.2</v>
      </c>
      <c r="H47" s="11" t="s">
        <v>32</v>
      </c>
      <c r="I47" s="31">
        <f t="array" ref="I47:J49">TRANSPOSE(D47:F48)</f>
        <v>0.8</v>
      </c>
      <c r="J47" s="6">
        <v>-0.39999999999999991</v>
      </c>
      <c r="K47" s="1"/>
    </row>
    <row r="48" spans="1:11" ht="13.5" thickBot="1">
      <c r="D48" s="33">
        <v>-0.39999999999999991</v>
      </c>
      <c r="E48" s="34">
        <v>1.2000000000000002</v>
      </c>
      <c r="F48" s="35">
        <v>-0.6</v>
      </c>
      <c r="I48" s="49">
        <v>0.60000000000000009</v>
      </c>
      <c r="J48" s="8">
        <v>1.2000000000000002</v>
      </c>
      <c r="K48" s="1"/>
    </row>
    <row r="49" spans="1:11" ht="13.5" thickBot="1">
      <c r="D49" s="7"/>
      <c r="E49" s="58" t="s">
        <v>46</v>
      </c>
      <c r="I49" s="33">
        <v>0.2</v>
      </c>
      <c r="J49" s="35">
        <v>-0.6</v>
      </c>
      <c r="K49" s="1"/>
    </row>
    <row r="50" spans="1:11" ht="13.5" thickBot="1">
      <c r="D50" s="7"/>
      <c r="E50" s="7"/>
      <c r="F50" s="7"/>
      <c r="H50" s="1"/>
      <c r="I50" s="1"/>
      <c r="J50" s="1"/>
    </row>
    <row r="51" spans="1:11" ht="16.5">
      <c r="C51" s="11" t="s">
        <v>33</v>
      </c>
      <c r="D51" s="20">
        <f t="array" ref="D51:D53">MMULT(I47:J49,F41:F42)</f>
        <v>7.2</v>
      </c>
      <c r="E51" s="11" t="s">
        <v>34</v>
      </c>
      <c r="F51" s="48">
        <f>$C$4</f>
        <v>7</v>
      </c>
      <c r="H51" s="50" t="s">
        <v>35</v>
      </c>
      <c r="I51" s="51">
        <f>F51-D51</f>
        <v>-0.20000000000000018</v>
      </c>
      <c r="J51" t="str">
        <f>IF(I51=MAX($I$51:$I$53),"Enter","")</f>
        <v/>
      </c>
    </row>
    <row r="52" spans="1:11">
      <c r="D52" s="57">
        <v>5.4</v>
      </c>
      <c r="F52" s="48">
        <f>$D$4</f>
        <v>6</v>
      </c>
      <c r="I52" s="52">
        <f>F52-D52</f>
        <v>0.59999999999999964</v>
      </c>
      <c r="J52" s="4" t="str">
        <f>IF(I52=MAX($I$51:$I$53),"Enter","")</f>
        <v>Enter</v>
      </c>
      <c r="K52" s="55">
        <v>2</v>
      </c>
    </row>
    <row r="53" spans="1:11" ht="13.5" thickBot="1">
      <c r="D53" s="21">
        <v>1.8</v>
      </c>
      <c r="F53" s="48">
        <f>$F$4</f>
        <v>0</v>
      </c>
      <c r="I53" s="53">
        <f>F53-D53</f>
        <v>-1.8</v>
      </c>
      <c r="J53" t="str">
        <f>IF(I53=MAX($I$51:$I$53),"Enter","")</f>
        <v/>
      </c>
    </row>
    <row r="54" spans="1:11">
      <c r="J54" t="str">
        <f>IF(I54=MAX($I$30:$I$33),"Enter","")</f>
        <v/>
      </c>
    </row>
    <row r="55" spans="1:11">
      <c r="C55" s="50" t="s">
        <v>36</v>
      </c>
      <c r="D55" s="48">
        <f>D41/E47</f>
        <v>9.9999999999999982</v>
      </c>
      <c r="H55" s="11" t="s">
        <v>37</v>
      </c>
      <c r="I55" s="46">
        <f>I42+D56*I52</f>
        <v>55</v>
      </c>
    </row>
    <row r="56" spans="1:11">
      <c r="D56" s="48">
        <f>D42/E48</f>
        <v>1.6666666666666665</v>
      </c>
      <c r="E56" s="4" t="s">
        <v>14</v>
      </c>
      <c r="F56" s="55">
        <v>5</v>
      </c>
    </row>
    <row r="57" spans="1:11">
      <c r="D57" s="1"/>
      <c r="E57" t="str">
        <f>IF(AND(D57&gt;=0,D57=MIN($D$34:$D$36)),"Leave","")</f>
        <v/>
      </c>
    </row>
    <row r="58" spans="1:11" ht="13.5" thickBot="1">
      <c r="A58" s="37">
        <f>A37+1</f>
        <v>3</v>
      </c>
      <c r="B58" s="38" t="s">
        <v>13</v>
      </c>
      <c r="C58" s="15"/>
      <c r="D58" s="15"/>
      <c r="E58" s="15"/>
      <c r="F58" s="15"/>
      <c r="G58" s="15"/>
      <c r="H58" s="15"/>
      <c r="I58" s="15"/>
      <c r="J58" s="15"/>
      <c r="K58" s="15"/>
    </row>
    <row r="59" spans="1:11" ht="16.5">
      <c r="A59" s="11" t="s">
        <v>23</v>
      </c>
      <c r="B59" s="48">
        <v>3</v>
      </c>
      <c r="C59" s="11" t="s">
        <v>24</v>
      </c>
      <c r="D59" s="39">
        <f>$E$6</f>
        <v>5</v>
      </c>
      <c r="E59" s="39">
        <f>$D$6</f>
        <v>3</v>
      </c>
      <c r="F59" s="40"/>
      <c r="G59" s="11" t="s">
        <v>25</v>
      </c>
      <c r="H59" s="41">
        <f t="array" ref="H59:I60">MINVERSE(D59:E60)</f>
        <v>0.49999999999999989</v>
      </c>
      <c r="I59" s="42">
        <v>-0.5</v>
      </c>
      <c r="J59" s="40"/>
    </row>
    <row r="60" spans="1:11" ht="13.5" thickBot="1">
      <c r="B60" s="48">
        <v>2</v>
      </c>
      <c r="D60" s="39">
        <f>$E$7</f>
        <v>3</v>
      </c>
      <c r="E60" s="39">
        <f>$D$7</f>
        <v>3</v>
      </c>
      <c r="F60" s="40"/>
      <c r="H60" s="43">
        <v>-0.49999999999999989</v>
      </c>
      <c r="I60" s="44">
        <v>0.83333333333333326</v>
      </c>
      <c r="J60" s="40"/>
    </row>
    <row r="61" spans="1:11" ht="13.5" thickBot="1"/>
    <row r="62" spans="1:11" ht="19.5" thickBot="1">
      <c r="A62" s="60" t="s">
        <v>50</v>
      </c>
      <c r="C62" s="11" t="s">
        <v>26</v>
      </c>
      <c r="D62" s="20">
        <f t="array" ref="D62:D63">MMULT(H59:I60,$J$6:$J$7)</f>
        <v>4.9999999999999964</v>
      </c>
      <c r="E62" s="11" t="s">
        <v>27</v>
      </c>
      <c r="F62" s="45">
        <f>$E$4</f>
        <v>9</v>
      </c>
      <c r="G62" s="11" t="s">
        <v>28</v>
      </c>
      <c r="H62" s="17">
        <f t="array" ref="H62:I62">TRANSPOSE(F62:F63)</f>
        <v>9</v>
      </c>
      <c r="I62" s="29">
        <v>6</v>
      </c>
      <c r="J62" s="47"/>
    </row>
    <row r="63" spans="1:11" ht="17.25" thickBot="1">
      <c r="D63" s="21">
        <v>1.6666666666666679</v>
      </c>
      <c r="F63" s="45">
        <f>$D$4</f>
        <v>6</v>
      </c>
      <c r="H63" s="11" t="s">
        <v>29</v>
      </c>
      <c r="I63" s="59">
        <f t="array" ref="I63">MMULT(H62:I62,D62:D63)</f>
        <v>54.999999999999979</v>
      </c>
    </row>
    <row r="64" spans="1:11">
      <c r="D64" s="7"/>
      <c r="F64" s="47"/>
    </row>
    <row r="65" spans="1:11" ht="14.25">
      <c r="C65" s="11" t="s">
        <v>30</v>
      </c>
      <c r="D65" s="48">
        <f>$C$6</f>
        <v>4</v>
      </c>
      <c r="E65" s="48">
        <f>$F$6</f>
        <v>1</v>
      </c>
      <c r="F65" s="48">
        <f>$G$6</f>
        <v>0</v>
      </c>
    </row>
    <row r="66" spans="1:11">
      <c r="D66" s="48">
        <f>$C$7</f>
        <v>2</v>
      </c>
      <c r="E66" s="48">
        <f>$F$7</f>
        <v>0</v>
      </c>
      <c r="F66" s="48">
        <f>$G$7</f>
        <v>1</v>
      </c>
    </row>
    <row r="67" spans="1:11" ht="13.5" thickBot="1">
      <c r="D67" s="1"/>
      <c r="E67" s="1"/>
      <c r="F67" s="1"/>
    </row>
    <row r="68" spans="1:11" ht="16.5">
      <c r="C68" s="11" t="s">
        <v>31</v>
      </c>
      <c r="D68" s="31">
        <f t="array" ref="D68:F69">MMULT(H59:I60,D65:F66)</f>
        <v>0.99999999999999956</v>
      </c>
      <c r="E68" s="5">
        <v>0.49999999999999989</v>
      </c>
      <c r="F68" s="6">
        <v>-0.5</v>
      </c>
      <c r="H68" s="11" t="s">
        <v>32</v>
      </c>
      <c r="I68" s="31">
        <f t="array" ref="I68:J70">TRANSPOSE(D68:F69)</f>
        <v>0.99999999999999956</v>
      </c>
      <c r="J68" s="6">
        <v>-0.33333333333333304</v>
      </c>
      <c r="K68" s="1"/>
    </row>
    <row r="69" spans="1:11" ht="13.5" thickBot="1">
      <c r="D69" s="33">
        <v>-0.33333333333333304</v>
      </c>
      <c r="E69" s="34">
        <v>-0.49999999999999989</v>
      </c>
      <c r="F69" s="35">
        <v>0.83333333333333326</v>
      </c>
      <c r="I69" s="49">
        <v>0.49999999999999989</v>
      </c>
      <c r="J69" s="8">
        <v>-0.49999999999999989</v>
      </c>
      <c r="K69" s="1"/>
    </row>
    <row r="70" spans="1:11" ht="13.5" thickBot="1">
      <c r="D70" s="58" t="s">
        <v>46</v>
      </c>
      <c r="I70" s="33">
        <v>-0.5</v>
      </c>
      <c r="J70" s="35">
        <v>0.83333333333333326</v>
      </c>
      <c r="K70" s="1"/>
    </row>
    <row r="71" spans="1:11" ht="13.5" thickBot="1">
      <c r="D71" s="7"/>
      <c r="E71" s="7"/>
      <c r="F71" s="7"/>
      <c r="H71" s="1"/>
      <c r="I71" s="1"/>
      <c r="J71" s="1"/>
    </row>
    <row r="72" spans="1:11" ht="16.5">
      <c r="C72" s="11" t="s">
        <v>33</v>
      </c>
      <c r="D72" s="20">
        <f t="array" ref="D72:D74">MMULT(I68:J70,F62:F63)</f>
        <v>6.9999999999999982</v>
      </c>
      <c r="E72" s="11" t="s">
        <v>34</v>
      </c>
      <c r="F72" s="48">
        <f>$C$4</f>
        <v>7</v>
      </c>
      <c r="H72" s="50" t="s">
        <v>35</v>
      </c>
      <c r="I72" s="51">
        <f>F72-D72</f>
        <v>0</v>
      </c>
      <c r="J72" s="4" t="str">
        <f>IF(I72=MAX($I$72:$I$74),"Enter","")</f>
        <v>Enter</v>
      </c>
      <c r="K72" s="55">
        <v>1</v>
      </c>
    </row>
    <row r="73" spans="1:11">
      <c r="D73" s="57">
        <v>1.5</v>
      </c>
      <c r="F73" s="48">
        <f>$F$4</f>
        <v>0</v>
      </c>
      <c r="I73" s="52">
        <f>F73-D73</f>
        <v>-1.5</v>
      </c>
      <c r="J73" t="str">
        <f>IF(I73=MAX($I$72:$I$74),"Enter","")</f>
        <v/>
      </c>
    </row>
    <row r="74" spans="1:11" ht="13.5" thickBot="1">
      <c r="D74" s="21">
        <v>0.5</v>
      </c>
      <c r="F74" s="48">
        <f>$G$4</f>
        <v>0</v>
      </c>
      <c r="I74" s="53">
        <f>F74-D74</f>
        <v>-0.5</v>
      </c>
      <c r="J74" s="55" t="s">
        <v>47</v>
      </c>
    </row>
    <row r="75" spans="1:11">
      <c r="J75" t="str">
        <f>IF(I75=MAX($I$30:$I$33),"Enter","")</f>
        <v/>
      </c>
    </row>
    <row r="76" spans="1:11">
      <c r="C76" s="50" t="s">
        <v>36</v>
      </c>
      <c r="D76" s="48">
        <f>D62/D68</f>
        <v>4.9999999999999982</v>
      </c>
      <c r="E76" s="4" t="s">
        <v>14</v>
      </c>
      <c r="F76" s="55">
        <v>3</v>
      </c>
      <c r="H76" s="11" t="s">
        <v>37</v>
      </c>
      <c r="I76" s="46">
        <f>I63+D76*I72</f>
        <v>54.999999999999979</v>
      </c>
    </row>
    <row r="77" spans="1:11">
      <c r="D77" s="48">
        <f>D63/D69</f>
        <v>-5.000000000000008</v>
      </c>
    </row>
    <row r="78" spans="1:11">
      <c r="D78" s="1"/>
      <c r="E78" t="str">
        <f>IF(AND(D78&gt;=0,D78=MIN($D$34:$D$36)),"Leave","")</f>
        <v/>
      </c>
    </row>
    <row r="79" spans="1:11" ht="13.5" thickBot="1">
      <c r="A79" s="37">
        <f>A58+1</f>
        <v>4</v>
      </c>
      <c r="B79" s="38" t="s">
        <v>13</v>
      </c>
      <c r="C79" s="15"/>
      <c r="D79" s="15"/>
      <c r="E79" s="15"/>
      <c r="F79" s="15"/>
      <c r="G79" s="15"/>
      <c r="H79" s="15"/>
      <c r="I79" s="15"/>
      <c r="J79" s="15"/>
      <c r="K79" s="15"/>
    </row>
    <row r="80" spans="1:11" ht="16.5">
      <c r="A80" s="11" t="s">
        <v>23</v>
      </c>
      <c r="B80" s="48">
        <v>1</v>
      </c>
      <c r="C80" s="11" t="s">
        <v>24</v>
      </c>
      <c r="D80" s="39">
        <f>$C$6</f>
        <v>4</v>
      </c>
      <c r="E80" s="39">
        <f>$D$6</f>
        <v>3</v>
      </c>
      <c r="F80" s="40"/>
      <c r="G80" s="11" t="s">
        <v>25</v>
      </c>
      <c r="H80" s="41">
        <f t="array" ref="H80:I81">MINVERSE(D80:E81)</f>
        <v>0.5</v>
      </c>
      <c r="I80" s="42">
        <v>-0.5</v>
      </c>
      <c r="J80" s="40"/>
    </row>
    <row r="81" spans="1:11" ht="13.5" thickBot="1">
      <c r="B81" s="48">
        <v>2</v>
      </c>
      <c r="D81" s="39">
        <f>$C$7</f>
        <v>2</v>
      </c>
      <c r="E81" s="39">
        <f>$D$7</f>
        <v>3</v>
      </c>
      <c r="F81" s="40"/>
      <c r="H81" s="43">
        <v>-0.33333333333333331</v>
      </c>
      <c r="I81" s="44">
        <v>0.66666666666666663</v>
      </c>
      <c r="J81" s="40"/>
    </row>
    <row r="82" spans="1:11" ht="13.5" thickBot="1"/>
    <row r="83" spans="1:11" ht="19.5" thickBot="1">
      <c r="A83" s="60" t="s">
        <v>51</v>
      </c>
      <c r="C83" s="11" t="s">
        <v>26</v>
      </c>
      <c r="D83" s="20">
        <f t="array" ref="D83:D84">MMULT(H80:I81,$J$6:$J$7)</f>
        <v>5</v>
      </c>
      <c r="E83" s="11" t="s">
        <v>27</v>
      </c>
      <c r="F83" s="45">
        <f>$C$4</f>
        <v>7</v>
      </c>
      <c r="G83" s="11" t="s">
        <v>28</v>
      </c>
      <c r="H83" s="17">
        <f t="array" ref="H83:I83">TRANSPOSE(F83:F84)</f>
        <v>7</v>
      </c>
      <c r="I83" s="29">
        <v>6</v>
      </c>
      <c r="J83" s="47"/>
    </row>
    <row r="84" spans="1:11" ht="17.25" thickBot="1">
      <c r="D84" s="21">
        <v>3.3333333333333321</v>
      </c>
      <c r="F84" s="45">
        <f>$D$4</f>
        <v>6</v>
      </c>
      <c r="H84" s="11" t="s">
        <v>29</v>
      </c>
      <c r="I84" s="59">
        <f t="array" ref="I84">MMULT(H83:I83,D83:D84)</f>
        <v>54.999999999999993</v>
      </c>
    </row>
    <row r="85" spans="1:11">
      <c r="D85" s="7"/>
      <c r="F85" s="47"/>
    </row>
    <row r="86" spans="1:11" ht="14.25">
      <c r="C86" s="11" t="s">
        <v>30</v>
      </c>
      <c r="D86" s="48">
        <f>$E$6</f>
        <v>5</v>
      </c>
      <c r="E86" s="48">
        <f>$F$6</f>
        <v>1</v>
      </c>
      <c r="F86" s="48">
        <f>$G$6</f>
        <v>0</v>
      </c>
    </row>
    <row r="87" spans="1:11">
      <c r="D87" s="48">
        <f>$E$7</f>
        <v>3</v>
      </c>
      <c r="E87" s="48">
        <f>$F$7</f>
        <v>0</v>
      </c>
      <c r="F87" s="48">
        <f>$G$7</f>
        <v>1</v>
      </c>
    </row>
    <row r="88" spans="1:11" ht="13.5" thickBot="1">
      <c r="D88" s="1"/>
      <c r="E88" s="1"/>
      <c r="F88" s="1"/>
    </row>
    <row r="89" spans="1:11" ht="16.5">
      <c r="C89" s="11" t="s">
        <v>31</v>
      </c>
      <c r="D89" s="31">
        <f t="array" ref="D89:F90">MMULT(H80:I81,D86:F87)</f>
        <v>1</v>
      </c>
      <c r="E89" s="5">
        <v>0.5</v>
      </c>
      <c r="F89" s="6">
        <v>-0.5</v>
      </c>
      <c r="H89" s="11" t="s">
        <v>32</v>
      </c>
      <c r="I89" s="31">
        <f t="array" ref="I89:J91">TRANSPOSE(D89:F90)</f>
        <v>1</v>
      </c>
      <c r="J89" s="6">
        <v>0.33333333333333348</v>
      </c>
      <c r="K89" s="1"/>
    </row>
    <row r="90" spans="1:11" ht="13.5" thickBot="1">
      <c r="D90" s="33">
        <v>0.33333333333333348</v>
      </c>
      <c r="E90" s="34">
        <v>-0.33333333333333331</v>
      </c>
      <c r="F90" s="35">
        <v>0.66666666666666663</v>
      </c>
      <c r="I90" s="49">
        <v>0.5</v>
      </c>
      <c r="J90" s="8">
        <v>-0.33333333333333331</v>
      </c>
      <c r="K90" s="1"/>
    </row>
    <row r="91" spans="1:11" ht="13.5" thickBot="1">
      <c r="D91" s="58" t="s">
        <v>46</v>
      </c>
      <c r="I91" s="33">
        <v>-0.5</v>
      </c>
      <c r="J91" s="35">
        <v>0.66666666666666663</v>
      </c>
      <c r="K91" s="1"/>
    </row>
    <row r="92" spans="1:11" ht="13.5" thickBot="1">
      <c r="D92" s="7"/>
      <c r="E92" s="7"/>
      <c r="F92" s="7"/>
      <c r="H92" s="1"/>
      <c r="I92" s="1"/>
      <c r="J92" s="1"/>
    </row>
    <row r="93" spans="1:11" ht="16.5">
      <c r="C93" s="11" t="s">
        <v>33</v>
      </c>
      <c r="D93" s="20">
        <f t="array" ref="D93:D95">MMULT(I89:J91,F83:F84)</f>
        <v>9</v>
      </c>
      <c r="E93" s="11" t="s">
        <v>34</v>
      </c>
      <c r="F93" s="48">
        <f>$E$4</f>
        <v>9</v>
      </c>
      <c r="H93" s="50" t="s">
        <v>35</v>
      </c>
      <c r="I93" s="51">
        <f>F93-D93</f>
        <v>0</v>
      </c>
      <c r="J93" s="4" t="str">
        <f>IF(I93=MAX($I$72:$I$74),"Enter","")</f>
        <v>Enter</v>
      </c>
      <c r="K93" s="55">
        <v>3</v>
      </c>
    </row>
    <row r="94" spans="1:11">
      <c r="D94" s="57">
        <v>1.5</v>
      </c>
      <c r="F94" s="48">
        <f>$F$4</f>
        <v>0</v>
      </c>
      <c r="I94" s="52">
        <f>F94-D94</f>
        <v>-1.5</v>
      </c>
      <c r="J94" t="str">
        <f>IF(I94=MAX($I$72:$I$74),"Enter","")</f>
        <v/>
      </c>
    </row>
    <row r="95" spans="1:11" ht="13.5" thickBot="1">
      <c r="D95" s="21">
        <v>0.5</v>
      </c>
      <c r="F95" s="48">
        <f>$G$4</f>
        <v>0</v>
      </c>
      <c r="I95" s="53">
        <f>F95-D95</f>
        <v>-0.5</v>
      </c>
      <c r="J95" s="55" t="s">
        <v>47</v>
      </c>
    </row>
    <row r="96" spans="1:11">
      <c r="J96" t="str">
        <f>IF(I96=MAX($I$30:$I$33),"Enter","")</f>
        <v/>
      </c>
    </row>
    <row r="97" spans="1:12">
      <c r="C97" s="50" t="s">
        <v>36</v>
      </c>
      <c r="D97" s="48">
        <f>D83/D89</f>
        <v>5</v>
      </c>
      <c r="E97" s="4" t="s">
        <v>14</v>
      </c>
      <c r="F97" s="55">
        <v>1</v>
      </c>
      <c r="H97" s="11" t="s">
        <v>37</v>
      </c>
      <c r="I97" s="46">
        <f>I84+D97*I93</f>
        <v>54.999999999999993</v>
      </c>
    </row>
    <row r="98" spans="1:12">
      <c r="D98" s="48">
        <f>D84/D90</f>
        <v>9.9999999999999929</v>
      </c>
    </row>
    <row r="99" spans="1:12">
      <c r="A99" s="4" t="s">
        <v>67</v>
      </c>
      <c r="G99" t="s">
        <v>65</v>
      </c>
    </row>
    <row r="100" spans="1:12">
      <c r="A100" s="22" t="s">
        <v>61</v>
      </c>
      <c r="D100" s="1" t="s">
        <v>62</v>
      </c>
      <c r="E100" s="1" t="s">
        <v>63</v>
      </c>
      <c r="F100" s="50" t="s">
        <v>64</v>
      </c>
      <c r="G100" s="1">
        <v>0</v>
      </c>
      <c r="H100" s="1">
        <f>G100+0.2</f>
        <v>0.2</v>
      </c>
      <c r="I100" s="1">
        <f>H100+0.2</f>
        <v>0.4</v>
      </c>
      <c r="J100" s="1">
        <f>I100+0.2</f>
        <v>0.60000000000000009</v>
      </c>
      <c r="K100" s="1">
        <f>J100+0.2</f>
        <v>0.8</v>
      </c>
      <c r="L100" s="1">
        <f>K100+0.2</f>
        <v>1</v>
      </c>
    </row>
    <row r="101" spans="1:12" ht="14.25">
      <c r="C101" s="11" t="s">
        <v>58</v>
      </c>
      <c r="D101" s="1">
        <v>0</v>
      </c>
      <c r="E101" s="1">
        <f>D83</f>
        <v>5</v>
      </c>
      <c r="G101" s="68">
        <f t="shared" ref="G101:L101" si="0">G$100*$D$101+(1-G$100)*$E$101</f>
        <v>5</v>
      </c>
      <c r="H101" s="68">
        <f t="shared" si="0"/>
        <v>4</v>
      </c>
      <c r="I101" s="68">
        <f t="shared" si="0"/>
        <v>3</v>
      </c>
      <c r="J101" s="68">
        <f t="shared" si="0"/>
        <v>1.9999999999999996</v>
      </c>
      <c r="K101" s="68">
        <f t="shared" si="0"/>
        <v>0.99999999999999978</v>
      </c>
      <c r="L101" s="68">
        <f t="shared" si="0"/>
        <v>0</v>
      </c>
    </row>
    <row r="102" spans="1:12" ht="14.25">
      <c r="C102" s="11" t="s">
        <v>59</v>
      </c>
      <c r="D102" s="1">
        <f>D63</f>
        <v>1.6666666666666679</v>
      </c>
      <c r="E102" s="1">
        <f>D84</f>
        <v>3.3333333333333321</v>
      </c>
      <c r="G102" s="69">
        <f t="shared" ref="G102:L102" si="1">G$100*$D$102+(1-G$100)*$E$102</f>
        <v>3.3333333333333321</v>
      </c>
      <c r="H102" s="69">
        <f t="shared" si="1"/>
        <v>2.9999999999999996</v>
      </c>
      <c r="I102" s="69">
        <f t="shared" si="1"/>
        <v>2.6666666666666661</v>
      </c>
      <c r="J102" s="69">
        <f t="shared" si="1"/>
        <v>2.3333333333333335</v>
      </c>
      <c r="K102" s="69">
        <f t="shared" si="1"/>
        <v>2.0000000000000009</v>
      </c>
      <c r="L102" s="69">
        <f t="shared" si="1"/>
        <v>1.6666666666666679</v>
      </c>
    </row>
    <row r="103" spans="1:12" ht="14.25">
      <c r="C103" s="11" t="s">
        <v>60</v>
      </c>
      <c r="D103" s="1">
        <f>D62</f>
        <v>4.9999999999999964</v>
      </c>
      <c r="E103" s="1">
        <v>0</v>
      </c>
      <c r="G103" s="70">
        <f t="shared" ref="G103:L103" si="2">G$100*$D$103+(1-G$100)*$E$103</f>
        <v>0</v>
      </c>
      <c r="H103" s="70">
        <f t="shared" si="2"/>
        <v>0.99999999999999933</v>
      </c>
      <c r="I103" s="70">
        <f t="shared" si="2"/>
        <v>1.9999999999999987</v>
      </c>
      <c r="J103" s="70">
        <f t="shared" si="2"/>
        <v>2.9999999999999982</v>
      </c>
      <c r="K103" s="70">
        <f t="shared" si="2"/>
        <v>3.9999999999999973</v>
      </c>
      <c r="L103" s="70">
        <f t="shared" si="2"/>
        <v>4.9999999999999964</v>
      </c>
    </row>
    <row r="104" spans="1:12">
      <c r="F104" s="54" t="s">
        <v>66</v>
      </c>
      <c r="G104" s="71">
        <f t="shared" ref="G104:L104" si="3">$C$4*G101+$D$4*G102+$E$4*G103</f>
        <v>54.999999999999993</v>
      </c>
      <c r="H104" s="71">
        <f t="shared" si="3"/>
        <v>54.999999999999993</v>
      </c>
      <c r="I104" s="71">
        <f t="shared" si="3"/>
        <v>54.999999999999986</v>
      </c>
      <c r="J104" s="71">
        <f t="shared" si="3"/>
        <v>54.999999999999986</v>
      </c>
      <c r="K104" s="71">
        <f t="shared" si="3"/>
        <v>54.999999999999986</v>
      </c>
      <c r="L104" s="71">
        <f t="shared" si="3"/>
        <v>54.999999999999979</v>
      </c>
    </row>
    <row r="105" spans="1:12">
      <c r="A105" s="72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"/>
  <sheetViews>
    <sheetView workbookViewId="0"/>
  </sheetViews>
  <sheetFormatPr defaultRowHeight="12.75"/>
  <sheetData>
    <row r="21" spans="1:1">
      <c r="A21" s="4" t="s">
        <v>78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Sensitivity Report 1</vt:lpstr>
      <vt:lpstr>Sensitivity Report 2</vt:lpstr>
      <vt:lpstr>tv</vt:lpstr>
      <vt:lpstr>revised</vt:lpstr>
      <vt:lpstr>Graph</vt:lpstr>
    </vt:vector>
  </TitlesOfParts>
  <Company>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Miguel Casquilho</cp:lastModifiedBy>
  <cp:lastPrinted>2012-03-14T23:30:36Z</cp:lastPrinted>
  <dcterms:created xsi:type="dcterms:W3CDTF">2007-02-20T23:29:30Z</dcterms:created>
  <dcterms:modified xsi:type="dcterms:W3CDTF">2017-03-29T22:58:38Z</dcterms:modified>
</cp:coreProperties>
</file>